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ANEKSET_JORGO\2025\PRILL\"/>
    </mc:Choice>
  </mc:AlternateContent>
  <bookViews>
    <workbookView xWindow="-180" yWindow="2850" windowWidth="15480" windowHeight="5640" tabRatio="675"/>
  </bookViews>
  <sheets>
    <sheet name="Aneksi 2 Lidhjet Fikse" sheetId="22" r:id="rId1"/>
    <sheet name="(5925-6425)" sheetId="1" r:id="rId2"/>
    <sheet name="(6425-7125)" sheetId="2" r:id="rId3"/>
    <sheet name="(7125-7425)" sheetId="3" r:id="rId4"/>
    <sheet name="7425-7725" sheetId="14" r:id="rId5"/>
    <sheet name="7900-8500" sheetId="13" r:id="rId6"/>
    <sheet name="10-10.65 GHz" sheetId="12" r:id="rId7"/>
    <sheet name="10.7-11.7 GHz" sheetId="11" r:id="rId8"/>
    <sheet name="12.75-13.25 GHZ" sheetId="10" r:id="rId9"/>
    <sheet name="14.5-15.35 GHz" sheetId="9" r:id="rId10"/>
    <sheet name="17.7-19.7 GHz" sheetId="8" r:id="rId11"/>
    <sheet name="24.5-26.5 GHz B" sheetId="16" r:id="rId12"/>
    <sheet name="22-23.6 GHz A" sheetId="15" r:id="rId13"/>
    <sheet name="27.5-29.5 GHz C" sheetId="17" r:id="rId14"/>
    <sheet name="31.8-33.4 GHz" sheetId="21" r:id="rId15"/>
    <sheet name="37-39.5 GHz" sheetId="18" r:id="rId16"/>
    <sheet name="57-59 GHz" sheetId="19" r:id="rId17"/>
  </sheets>
  <calcPr calcId="162913"/>
</workbook>
</file>

<file path=xl/calcChain.xml><?xml version="1.0" encoding="utf-8"?>
<calcChain xmlns="http://schemas.openxmlformats.org/spreadsheetml/2006/main">
  <c r="C25" i="9" l="1"/>
  <c r="C54" i="9"/>
  <c r="C56" i="9"/>
  <c r="C18" i="14"/>
  <c r="C39" i="14"/>
  <c r="C27" i="14"/>
  <c r="C32" i="10"/>
  <c r="C51" i="18"/>
  <c r="C43" i="8"/>
  <c r="K25" i="11"/>
  <c r="C27" i="15"/>
  <c r="C129" i="8"/>
  <c r="C35" i="14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K66" i="11"/>
  <c r="C66" i="11"/>
  <c r="C30" i="11"/>
  <c r="C31" i="11"/>
  <c r="C32" i="11"/>
  <c r="C33" i="11"/>
  <c r="C34" i="11"/>
  <c r="C35" i="11"/>
  <c r="C36" i="11"/>
  <c r="C37" i="11"/>
  <c r="C38" i="11"/>
  <c r="C3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29" i="11"/>
  <c r="C29" i="11"/>
  <c r="C121" i="8"/>
  <c r="C64" i="8"/>
  <c r="C41" i="8"/>
  <c r="C31" i="14"/>
  <c r="J19" i="1"/>
  <c r="J20" i="1"/>
  <c r="J21" i="1"/>
  <c r="J22" i="1"/>
  <c r="J23" i="1"/>
  <c r="J24" i="1"/>
  <c r="J30" i="1"/>
  <c r="J31" i="1"/>
  <c r="J32" i="1"/>
  <c r="J33" i="1"/>
  <c r="J34" i="1"/>
  <c r="J35" i="1"/>
  <c r="J36" i="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17" i="18"/>
  <c r="K17" i="18"/>
  <c r="C18" i="18"/>
  <c r="K18" i="18"/>
  <c r="C19" i="18"/>
  <c r="K19" i="18"/>
  <c r="C20" i="18"/>
  <c r="K20" i="18"/>
  <c r="C21" i="18"/>
  <c r="K21" i="18"/>
  <c r="C22" i="18"/>
  <c r="K22" i="18"/>
  <c r="C23" i="18"/>
  <c r="K23" i="18"/>
  <c r="C24" i="18"/>
  <c r="K24" i="18"/>
  <c r="C28" i="18"/>
  <c r="K28" i="18"/>
  <c r="C29" i="18"/>
  <c r="K29" i="18"/>
  <c r="C30" i="18"/>
  <c r="K30" i="18"/>
  <c r="C31" i="18"/>
  <c r="K31" i="18"/>
  <c r="C32" i="18"/>
  <c r="K32" i="18"/>
  <c r="C33" i="18"/>
  <c r="K33" i="18"/>
  <c r="C34" i="18"/>
  <c r="K34" i="18"/>
  <c r="C35" i="18"/>
  <c r="K35" i="18"/>
  <c r="C36" i="18"/>
  <c r="K36" i="18"/>
  <c r="C37" i="18"/>
  <c r="K37" i="18"/>
  <c r="C38" i="18"/>
  <c r="K38" i="18"/>
  <c r="C39" i="18"/>
  <c r="K39" i="18"/>
  <c r="C40" i="18"/>
  <c r="K40" i="18"/>
  <c r="C41" i="18"/>
  <c r="K41" i="18"/>
  <c r="C42" i="18"/>
  <c r="K42" i="18"/>
  <c r="C43" i="18"/>
  <c r="K43" i="18"/>
  <c r="C44" i="18"/>
  <c r="K44" i="18"/>
  <c r="C45" i="18"/>
  <c r="K45" i="18"/>
  <c r="C46" i="18"/>
  <c r="K46" i="18"/>
  <c r="C47" i="18"/>
  <c r="K47" i="18"/>
  <c r="K51" i="18"/>
  <c r="C52" i="18"/>
  <c r="K52" i="18"/>
  <c r="C53" i="18"/>
  <c r="K53" i="18"/>
  <c r="C54" i="18"/>
  <c r="K54" i="18"/>
  <c r="C55" i="18"/>
  <c r="K55" i="18"/>
  <c r="C56" i="18"/>
  <c r="K56" i="18"/>
  <c r="C57" i="18"/>
  <c r="K57" i="18"/>
  <c r="C58" i="18"/>
  <c r="K58" i="18"/>
  <c r="C59" i="18"/>
  <c r="K59" i="18"/>
  <c r="C60" i="18"/>
  <c r="K60" i="18"/>
  <c r="C61" i="18"/>
  <c r="K61" i="18"/>
  <c r="C62" i="18"/>
  <c r="K62" i="18"/>
  <c r="C63" i="18"/>
  <c r="K63" i="18"/>
  <c r="C64" i="18"/>
  <c r="K64" i="18"/>
  <c r="C65" i="18"/>
  <c r="K65" i="18"/>
  <c r="C66" i="18"/>
  <c r="K66" i="18"/>
  <c r="C67" i="18"/>
  <c r="K67" i="18"/>
  <c r="C68" i="18"/>
  <c r="K68" i="18"/>
  <c r="C69" i="18"/>
  <c r="K69" i="18"/>
  <c r="C70" i="18"/>
  <c r="K70" i="18"/>
  <c r="C71" i="18"/>
  <c r="K71" i="18"/>
  <c r="C72" i="18"/>
  <c r="K72" i="18"/>
  <c r="C73" i="18"/>
  <c r="K73" i="18"/>
  <c r="C74" i="18"/>
  <c r="K74" i="18"/>
  <c r="C75" i="18"/>
  <c r="K75" i="18"/>
  <c r="C76" i="18"/>
  <c r="K76" i="18"/>
  <c r="C77" i="18"/>
  <c r="K77" i="18"/>
  <c r="C78" i="18"/>
  <c r="K78" i="18"/>
  <c r="C79" i="18"/>
  <c r="K79" i="18"/>
  <c r="C80" i="18"/>
  <c r="K80" i="18"/>
  <c r="C81" i="18"/>
  <c r="K81" i="18"/>
  <c r="C82" i="18"/>
  <c r="K82" i="18"/>
  <c r="C83" i="18"/>
  <c r="K83" i="18"/>
  <c r="C84" i="18"/>
  <c r="K84" i="18"/>
  <c r="C85" i="18"/>
  <c r="K85" i="18"/>
  <c r="C86" i="18"/>
  <c r="K86" i="18"/>
  <c r="C87" i="18"/>
  <c r="K87" i="18"/>
  <c r="C88" i="18"/>
  <c r="K88" i="18"/>
  <c r="C89" i="18"/>
  <c r="K89" i="18"/>
  <c r="C90" i="18"/>
  <c r="K90" i="18"/>
  <c r="C94" i="18"/>
  <c r="K94" i="18"/>
  <c r="C95" i="18"/>
  <c r="K95" i="18"/>
  <c r="C96" i="18"/>
  <c r="K96" i="18"/>
  <c r="C97" i="18"/>
  <c r="K97" i="18"/>
  <c r="C98" i="18"/>
  <c r="K98" i="18"/>
  <c r="C99" i="18"/>
  <c r="K99" i="18"/>
  <c r="C100" i="18"/>
  <c r="K100" i="18"/>
  <c r="C101" i="18"/>
  <c r="K101" i="18"/>
  <c r="C102" i="18"/>
  <c r="K102" i="18"/>
  <c r="C103" i="18"/>
  <c r="K103" i="18"/>
  <c r="C104" i="18"/>
  <c r="K104" i="18"/>
  <c r="C105" i="18"/>
  <c r="K105" i="18"/>
  <c r="C106" i="18"/>
  <c r="K106" i="18"/>
  <c r="C107" i="18"/>
  <c r="K107" i="18"/>
  <c r="C108" i="18"/>
  <c r="K108" i="18"/>
  <c r="C109" i="18"/>
  <c r="K109" i="18"/>
  <c r="C110" i="18"/>
  <c r="K110" i="18"/>
  <c r="C111" i="18"/>
  <c r="K111" i="18"/>
  <c r="C112" i="18"/>
  <c r="K112" i="18"/>
  <c r="C113" i="18"/>
  <c r="K113" i="18"/>
  <c r="C114" i="18"/>
  <c r="K114" i="18"/>
  <c r="C115" i="18"/>
  <c r="K115" i="18"/>
  <c r="C116" i="18"/>
  <c r="K116" i="18"/>
  <c r="C117" i="18"/>
  <c r="K117" i="18"/>
  <c r="C118" i="18"/>
  <c r="K118" i="18"/>
  <c r="C119" i="18"/>
  <c r="K119" i="18"/>
  <c r="C120" i="18"/>
  <c r="K120" i="18"/>
  <c r="C121" i="18"/>
  <c r="K121" i="18"/>
  <c r="C122" i="18"/>
  <c r="K122" i="18"/>
  <c r="C123" i="18"/>
  <c r="K123" i="18"/>
  <c r="C124" i="18"/>
  <c r="K124" i="18"/>
  <c r="C125" i="18"/>
  <c r="K125" i="18"/>
  <c r="C126" i="18"/>
  <c r="K126" i="18"/>
  <c r="C127" i="18"/>
  <c r="K127" i="18"/>
  <c r="C128" i="18"/>
  <c r="K128" i="18"/>
  <c r="C129" i="18"/>
  <c r="K129" i="18"/>
  <c r="C130" i="18"/>
  <c r="K130" i="18"/>
  <c r="C131" i="18"/>
  <c r="K131" i="18"/>
  <c r="C132" i="18"/>
  <c r="K132" i="18"/>
  <c r="C133" i="18"/>
  <c r="K133" i="18"/>
  <c r="C134" i="18"/>
  <c r="K134" i="18"/>
  <c r="C135" i="18"/>
  <c r="K135" i="18"/>
  <c r="C136" i="18"/>
  <c r="K136" i="18"/>
  <c r="C137" i="18"/>
  <c r="K137" i="18"/>
  <c r="C138" i="18"/>
  <c r="K138" i="18"/>
  <c r="C139" i="18"/>
  <c r="K139" i="18"/>
  <c r="C140" i="18"/>
  <c r="K140" i="18"/>
  <c r="C141" i="18"/>
  <c r="K141" i="18"/>
  <c r="C142" i="18"/>
  <c r="K142" i="18"/>
  <c r="C143" i="18"/>
  <c r="K143" i="18"/>
  <c r="C144" i="18"/>
  <c r="K144" i="18"/>
  <c r="C145" i="18"/>
  <c r="K145" i="18"/>
  <c r="C146" i="18"/>
  <c r="K146" i="18"/>
  <c r="C147" i="18"/>
  <c r="K147" i="18"/>
  <c r="C148" i="18"/>
  <c r="K148" i="18"/>
  <c r="C149" i="18"/>
  <c r="K149" i="18"/>
  <c r="C150" i="18"/>
  <c r="K150" i="18"/>
  <c r="C151" i="18"/>
  <c r="K151" i="18"/>
  <c r="C152" i="18"/>
  <c r="K152" i="18"/>
  <c r="C153" i="18"/>
  <c r="K153" i="18"/>
  <c r="C154" i="18"/>
  <c r="K154" i="18"/>
  <c r="C155" i="18"/>
  <c r="K155" i="18"/>
  <c r="C156" i="18"/>
  <c r="K156" i="18"/>
  <c r="C157" i="18"/>
  <c r="K157" i="18"/>
  <c r="C158" i="18"/>
  <c r="K158" i="18"/>
  <c r="C159" i="18"/>
  <c r="K159" i="18"/>
  <c r="C160" i="18"/>
  <c r="K160" i="18"/>
  <c r="C161" i="18"/>
  <c r="K161" i="18"/>
  <c r="C162" i="18"/>
  <c r="K162" i="18"/>
  <c r="C163" i="18"/>
  <c r="K163" i="18"/>
  <c r="C164" i="18"/>
  <c r="K164" i="18"/>
  <c r="C165" i="18"/>
  <c r="K165" i="18"/>
  <c r="C166" i="18"/>
  <c r="K166" i="18"/>
  <c r="C167" i="18"/>
  <c r="K167" i="18"/>
  <c r="C168" i="18"/>
  <c r="K168" i="18"/>
  <c r="C169" i="18"/>
  <c r="K169" i="18"/>
  <c r="C170" i="18"/>
  <c r="K170" i="18"/>
  <c r="C171" i="18"/>
  <c r="K171" i="18"/>
  <c r="C172" i="18"/>
  <c r="K172" i="18"/>
  <c r="C173" i="18"/>
  <c r="K173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C340" i="18"/>
  <c r="K340" i="18"/>
  <c r="C341" i="18"/>
  <c r="K341" i="18"/>
  <c r="C342" i="18"/>
  <c r="K342" i="18"/>
  <c r="C343" i="18"/>
  <c r="K343" i="18"/>
  <c r="C344" i="18"/>
  <c r="K344" i="18"/>
  <c r="C345" i="18"/>
  <c r="K345" i="18"/>
  <c r="C346" i="18"/>
  <c r="K346" i="18"/>
  <c r="C347" i="18"/>
  <c r="K347" i="18"/>
  <c r="C348" i="18"/>
  <c r="K348" i="18"/>
  <c r="C349" i="18"/>
  <c r="K349" i="18"/>
  <c r="C350" i="18"/>
  <c r="K350" i="18"/>
  <c r="C351" i="18"/>
  <c r="K351" i="18"/>
  <c r="C352" i="18"/>
  <c r="K352" i="18"/>
  <c r="C353" i="18"/>
  <c r="K353" i="18"/>
  <c r="C354" i="18"/>
  <c r="K354" i="18"/>
  <c r="C355" i="18"/>
  <c r="K355" i="18"/>
  <c r="C356" i="18"/>
  <c r="K356" i="18"/>
  <c r="C357" i="18"/>
  <c r="K357" i="18"/>
  <c r="C358" i="18"/>
  <c r="K358" i="18"/>
  <c r="C359" i="18"/>
  <c r="K359" i="18"/>
  <c r="C360" i="18"/>
  <c r="K360" i="18"/>
  <c r="C361" i="18"/>
  <c r="K361" i="18"/>
  <c r="C362" i="18"/>
  <c r="K362" i="18"/>
  <c r="C363" i="18"/>
  <c r="K363" i="18"/>
  <c r="C364" i="18"/>
  <c r="K364" i="18"/>
  <c r="C365" i="18"/>
  <c r="K365" i="18"/>
  <c r="C366" i="18"/>
  <c r="K366" i="18"/>
  <c r="C367" i="18"/>
  <c r="K367" i="18"/>
  <c r="C368" i="18"/>
  <c r="K368" i="18"/>
  <c r="C369" i="18"/>
  <c r="K369" i="18"/>
  <c r="C370" i="18"/>
  <c r="K370" i="18"/>
  <c r="C371" i="18"/>
  <c r="K371" i="18"/>
  <c r="C372" i="18"/>
  <c r="K372" i="18"/>
  <c r="C373" i="18"/>
  <c r="K373" i="18"/>
  <c r="C374" i="18"/>
  <c r="K374" i="18"/>
  <c r="C375" i="18"/>
  <c r="K375" i="18"/>
  <c r="C376" i="18"/>
  <c r="K376" i="18"/>
  <c r="C377" i="18"/>
  <c r="K377" i="18"/>
  <c r="C378" i="18"/>
  <c r="K378" i="18"/>
  <c r="C379" i="18"/>
  <c r="K379" i="18"/>
  <c r="C380" i="18"/>
  <c r="K380" i="18"/>
  <c r="C381" i="18"/>
  <c r="K381" i="18"/>
  <c r="C382" i="18"/>
  <c r="K382" i="18"/>
  <c r="C383" i="18"/>
  <c r="K383" i="18"/>
  <c r="C384" i="18"/>
  <c r="K384" i="18"/>
  <c r="C385" i="18"/>
  <c r="K385" i="18"/>
  <c r="C386" i="18"/>
  <c r="K386" i="18"/>
  <c r="C387" i="18"/>
  <c r="K387" i="18"/>
  <c r="C388" i="18"/>
  <c r="K388" i="18"/>
  <c r="C389" i="18"/>
  <c r="K389" i="18"/>
  <c r="C390" i="18"/>
  <c r="K390" i="18"/>
  <c r="C391" i="18"/>
  <c r="K391" i="18"/>
  <c r="C392" i="18"/>
  <c r="K392" i="18"/>
  <c r="C393" i="18"/>
  <c r="K393" i="18"/>
  <c r="C394" i="18"/>
  <c r="K394" i="18"/>
  <c r="C395" i="18"/>
  <c r="K395" i="18"/>
  <c r="C396" i="18"/>
  <c r="K396" i="18"/>
  <c r="C397" i="18"/>
  <c r="K397" i="18"/>
  <c r="C398" i="18"/>
  <c r="K398" i="18"/>
  <c r="C399" i="18"/>
  <c r="K399" i="18"/>
  <c r="C400" i="18"/>
  <c r="K400" i="18"/>
  <c r="C401" i="18"/>
  <c r="K401" i="18"/>
  <c r="C402" i="18"/>
  <c r="K402" i="18"/>
  <c r="C403" i="18"/>
  <c r="K403" i="18"/>
  <c r="C404" i="18"/>
  <c r="K404" i="18"/>
  <c r="C405" i="18"/>
  <c r="K405" i="18"/>
  <c r="C406" i="18"/>
  <c r="K406" i="18"/>
  <c r="C407" i="18"/>
  <c r="K407" i="18"/>
  <c r="C408" i="18"/>
  <c r="K408" i="18"/>
  <c r="C409" i="18"/>
  <c r="K409" i="18"/>
  <c r="C410" i="18"/>
  <c r="K410" i="18"/>
  <c r="C411" i="18"/>
  <c r="K411" i="18"/>
  <c r="C412" i="18"/>
  <c r="K412" i="18"/>
  <c r="C413" i="18"/>
  <c r="K413" i="18"/>
  <c r="C414" i="18"/>
  <c r="K414" i="18"/>
  <c r="C415" i="18"/>
  <c r="K415" i="18"/>
  <c r="C416" i="18"/>
  <c r="K416" i="18"/>
  <c r="C417" i="18"/>
  <c r="K417" i="18"/>
  <c r="C418" i="18"/>
  <c r="K418" i="18"/>
  <c r="C419" i="18"/>
  <c r="K419" i="18"/>
  <c r="C420" i="18"/>
  <c r="K420" i="18"/>
  <c r="C421" i="18"/>
  <c r="K421" i="18"/>
  <c r="C422" i="18"/>
  <c r="K422" i="18"/>
  <c r="C423" i="18"/>
  <c r="K423" i="18"/>
  <c r="C424" i="18"/>
  <c r="K424" i="18"/>
  <c r="C425" i="18"/>
  <c r="K425" i="18"/>
  <c r="C426" i="18"/>
  <c r="K426" i="18"/>
  <c r="C427" i="18"/>
  <c r="K427" i="18"/>
  <c r="C428" i="18"/>
  <c r="K428" i="18"/>
  <c r="C429" i="18"/>
  <c r="K429" i="18"/>
  <c r="C430" i="18"/>
  <c r="K430" i="18"/>
  <c r="C431" i="18"/>
  <c r="K431" i="18"/>
  <c r="C432" i="18"/>
  <c r="K432" i="18"/>
  <c r="C433" i="18"/>
  <c r="K433" i="18"/>
  <c r="C434" i="18"/>
  <c r="K434" i="18"/>
  <c r="C435" i="18"/>
  <c r="K435" i="18"/>
  <c r="C436" i="18"/>
  <c r="K436" i="18"/>
  <c r="C437" i="18"/>
  <c r="K437" i="18"/>
  <c r="C438" i="18"/>
  <c r="K438" i="18"/>
  <c r="C439" i="18"/>
  <c r="K439" i="18"/>
  <c r="C440" i="18"/>
  <c r="K440" i="18"/>
  <c r="C441" i="18"/>
  <c r="K441" i="18"/>
  <c r="C442" i="18"/>
  <c r="K442" i="18"/>
  <c r="C443" i="18"/>
  <c r="K443" i="18"/>
  <c r="C444" i="18"/>
  <c r="K444" i="18"/>
  <c r="C445" i="18"/>
  <c r="K445" i="18"/>
  <c r="C446" i="18"/>
  <c r="K446" i="18"/>
  <c r="C447" i="18"/>
  <c r="K447" i="18"/>
  <c r="C448" i="18"/>
  <c r="K448" i="18"/>
  <c r="C449" i="18"/>
  <c r="K449" i="18"/>
  <c r="C450" i="18"/>
  <c r="K450" i="18"/>
  <c r="C451" i="18"/>
  <c r="K451" i="18"/>
  <c r="C452" i="18"/>
  <c r="K452" i="18"/>
  <c r="C453" i="18"/>
  <c r="K453" i="18"/>
  <c r="C454" i="18"/>
  <c r="K454" i="18"/>
  <c r="C455" i="18"/>
  <c r="K455" i="18"/>
  <c r="C456" i="18"/>
  <c r="K456" i="18"/>
  <c r="C457" i="18"/>
  <c r="K457" i="18"/>
  <c r="C458" i="18"/>
  <c r="K458" i="18"/>
  <c r="C459" i="18"/>
  <c r="K459" i="18"/>
  <c r="C460" i="18"/>
  <c r="K460" i="18"/>
  <c r="C461" i="18"/>
  <c r="K461" i="18"/>
  <c r="C462" i="18"/>
  <c r="K462" i="18"/>
  <c r="C463" i="18"/>
  <c r="K463" i="18"/>
  <c r="C464" i="18"/>
  <c r="K464" i="18"/>
  <c r="C465" i="18"/>
  <c r="K465" i="18"/>
  <c r="C466" i="18"/>
  <c r="K466" i="18"/>
  <c r="C467" i="18"/>
  <c r="K467" i="18"/>
  <c r="C468" i="18"/>
  <c r="K468" i="18"/>
  <c r="C469" i="18"/>
  <c r="K469" i="18"/>
  <c r="C470" i="18"/>
  <c r="K470" i="18"/>
  <c r="C471" i="18"/>
  <c r="K471" i="18"/>
  <c r="C472" i="18"/>
  <c r="K472" i="18"/>
  <c r="C473" i="18"/>
  <c r="K473" i="18"/>
  <c r="C474" i="18"/>
  <c r="K474" i="18"/>
  <c r="C475" i="18"/>
  <c r="K475" i="18"/>
  <c r="C476" i="18"/>
  <c r="K476" i="18"/>
  <c r="C477" i="18"/>
  <c r="K477" i="18"/>
  <c r="C478" i="18"/>
  <c r="K478" i="18"/>
  <c r="C479" i="18"/>
  <c r="K479" i="18"/>
  <c r="C480" i="18"/>
  <c r="K480" i="18"/>
  <c r="C481" i="18"/>
  <c r="K481" i="18"/>
  <c r="C482" i="18"/>
  <c r="K482" i="18"/>
  <c r="C483" i="18"/>
  <c r="K483" i="18"/>
  <c r="C484" i="18"/>
  <c r="K484" i="18"/>
  <c r="C485" i="18"/>
  <c r="K485" i="18"/>
  <c r="C486" i="18"/>
  <c r="K486" i="18"/>
  <c r="C487" i="18"/>
  <c r="K487" i="18"/>
  <c r="C488" i="18"/>
  <c r="K488" i="18"/>
  <c r="C489" i="18"/>
  <c r="K489" i="18"/>
  <c r="C490" i="18"/>
  <c r="K490" i="18"/>
  <c r="C491" i="18"/>
  <c r="K491" i="18"/>
  <c r="C492" i="18"/>
  <c r="K492" i="18"/>
  <c r="C493" i="18"/>
  <c r="K493" i="18"/>
  <c r="C494" i="18"/>
  <c r="K494" i="18"/>
  <c r="C495" i="18"/>
  <c r="K495" i="18"/>
  <c r="C496" i="18"/>
  <c r="K496" i="18"/>
  <c r="C497" i="18"/>
  <c r="K497" i="18"/>
  <c r="C498" i="18"/>
  <c r="K498" i="18"/>
  <c r="C499" i="18"/>
  <c r="K499" i="18"/>
  <c r="C500" i="18"/>
  <c r="K500" i="18"/>
  <c r="C501" i="18"/>
  <c r="K501" i="18"/>
  <c r="C502" i="18"/>
  <c r="K502" i="18"/>
  <c r="C503" i="18"/>
  <c r="K503" i="18"/>
  <c r="C504" i="18"/>
  <c r="K504" i="18"/>
  <c r="C505" i="18"/>
  <c r="K505" i="18"/>
  <c r="C506" i="18"/>
  <c r="K506" i="18"/>
  <c r="C507" i="18"/>
  <c r="K507" i="18"/>
  <c r="C508" i="18"/>
  <c r="K508" i="18"/>
  <c r="C509" i="18"/>
  <c r="K509" i="18"/>
  <c r="C510" i="18"/>
  <c r="K510" i="18"/>
  <c r="C511" i="18"/>
  <c r="K511" i="18"/>
  <c r="C512" i="18"/>
  <c r="K512" i="18"/>
  <c r="C513" i="18"/>
  <c r="K513" i="18"/>
  <c r="C514" i="18"/>
  <c r="K514" i="18"/>
  <c r="C515" i="18"/>
  <c r="K515" i="18"/>
  <c r="C516" i="18"/>
  <c r="K516" i="18"/>
  <c r="C517" i="18"/>
  <c r="K517" i="18"/>
  <c r="C518" i="18"/>
  <c r="K518" i="18"/>
  <c r="C519" i="18"/>
  <c r="K519" i="18"/>
  <c r="C520" i="18"/>
  <c r="K520" i="18"/>
  <c r="C521" i="18"/>
  <c r="K521" i="18"/>
  <c r="C522" i="18"/>
  <c r="K522" i="18"/>
  <c r="C523" i="18"/>
  <c r="K523" i="18"/>
  <c r="C524" i="18"/>
  <c r="K524" i="18"/>
  <c r="C525" i="18"/>
  <c r="K525" i="18"/>
  <c r="C526" i="18"/>
  <c r="K526" i="18"/>
  <c r="C527" i="18"/>
  <c r="K527" i="18"/>
  <c r="C528" i="18"/>
  <c r="K528" i="18"/>
  <c r="C529" i="18"/>
  <c r="K529" i="18"/>
  <c r="C530" i="18"/>
  <c r="K530" i="18"/>
  <c r="C531" i="18"/>
  <c r="K531" i="18"/>
  <c r="C532" i="18"/>
  <c r="K532" i="18"/>
  <c r="C533" i="18"/>
  <c r="K533" i="18"/>
  <c r="C534" i="18"/>
  <c r="K534" i="18"/>
  <c r="C535" i="18"/>
  <c r="K535" i="18"/>
  <c r="C536" i="18"/>
  <c r="K536" i="18"/>
  <c r="C537" i="18"/>
  <c r="K537" i="18"/>
  <c r="C538" i="18"/>
  <c r="K538" i="18"/>
  <c r="C539" i="18"/>
  <c r="K539" i="18"/>
  <c r="C540" i="18"/>
  <c r="K540" i="18"/>
  <c r="C541" i="18"/>
  <c r="K541" i="18"/>
  <c r="C542" i="18"/>
  <c r="K542" i="18"/>
  <c r="C543" i="18"/>
  <c r="K543" i="18"/>
  <c r="C544" i="18"/>
  <c r="K544" i="18"/>
  <c r="C545" i="18"/>
  <c r="K545" i="18"/>
  <c r="C546" i="18"/>
  <c r="K546" i="18"/>
  <c r="C547" i="18"/>
  <c r="K547" i="18"/>
  <c r="C548" i="18"/>
  <c r="K548" i="18"/>
  <c r="C549" i="18"/>
  <c r="K549" i="18"/>
  <c r="C550" i="18"/>
  <c r="K550" i="18"/>
  <c r="C551" i="18"/>
  <c r="K551" i="18"/>
  <c r="C552" i="18"/>
  <c r="K552" i="18"/>
  <c r="C553" i="18"/>
  <c r="K553" i="18"/>
  <c r="C554" i="18"/>
  <c r="K554" i="18"/>
  <c r="C555" i="18"/>
  <c r="K555" i="18"/>
  <c r="C556" i="18"/>
  <c r="K556" i="18"/>
  <c r="C557" i="18"/>
  <c r="K557" i="18"/>
  <c r="C558" i="18"/>
  <c r="K558" i="18"/>
  <c r="C559" i="18"/>
  <c r="K559" i="18"/>
  <c r="C560" i="18"/>
  <c r="K560" i="18"/>
  <c r="C561" i="18"/>
  <c r="K561" i="18"/>
  <c r="C562" i="18"/>
  <c r="K562" i="18"/>
  <c r="C563" i="18"/>
  <c r="K563" i="18"/>
  <c r="C564" i="18"/>
  <c r="K564" i="18"/>
  <c r="C565" i="18"/>
  <c r="K565" i="18"/>
  <c r="C566" i="18"/>
  <c r="K566" i="18"/>
  <c r="C567" i="18"/>
  <c r="K567" i="18"/>
  <c r="C568" i="18"/>
  <c r="K568" i="18"/>
  <c r="C569" i="18"/>
  <c r="K569" i="18"/>
  <c r="C570" i="18"/>
  <c r="K570" i="18"/>
  <c r="C571" i="18"/>
  <c r="K571" i="18"/>
  <c r="C572" i="18"/>
  <c r="K572" i="18"/>
  <c r="C573" i="18"/>
  <c r="K573" i="18"/>
  <c r="C574" i="18"/>
  <c r="K574" i="18"/>
  <c r="C575" i="18"/>
  <c r="K575" i="18"/>
  <c r="C576" i="18"/>
  <c r="K576" i="18"/>
  <c r="C577" i="18"/>
  <c r="K577" i="18"/>
  <c r="C578" i="18"/>
  <c r="K578" i="18"/>
  <c r="C579" i="18"/>
  <c r="K579" i="18"/>
  <c r="C580" i="18"/>
  <c r="K580" i="18"/>
  <c r="C581" i="18"/>
  <c r="K581" i="18"/>
  <c r="C582" i="18"/>
  <c r="K582" i="18"/>
  <c r="C583" i="18"/>
  <c r="K583" i="18"/>
  <c r="C584" i="18"/>
  <c r="K584" i="18"/>
  <c r="C585" i="18"/>
  <c r="K585" i="18"/>
  <c r="C586" i="18"/>
  <c r="K586" i="18"/>
  <c r="C587" i="18"/>
  <c r="K587" i="18"/>
  <c r="C588" i="18"/>
  <c r="K588" i="18"/>
  <c r="C589" i="18"/>
  <c r="K589" i="18"/>
  <c r="C590" i="18"/>
  <c r="K590" i="18"/>
  <c r="C591" i="18"/>
  <c r="K591" i="18"/>
  <c r="C592" i="18"/>
  <c r="K592" i="18"/>
  <c r="C593" i="18"/>
  <c r="K593" i="18"/>
  <c r="C594" i="18"/>
  <c r="K594" i="18"/>
  <c r="C595" i="18"/>
  <c r="K595" i="18"/>
  <c r="C596" i="18"/>
  <c r="K596" i="18"/>
  <c r="C597" i="18"/>
  <c r="K597" i="18"/>
  <c r="C598" i="18"/>
  <c r="K598" i="18"/>
  <c r="C599" i="18"/>
  <c r="K599" i="18"/>
  <c r="C600" i="18"/>
  <c r="K600" i="18"/>
  <c r="C601" i="18"/>
  <c r="K601" i="18"/>
  <c r="C602" i="18"/>
  <c r="K602" i="18"/>
  <c r="C603" i="18"/>
  <c r="K603" i="18"/>
  <c r="C604" i="18"/>
  <c r="K604" i="18"/>
  <c r="C605" i="18"/>
  <c r="K605" i="18"/>
  <c r="C606" i="18"/>
  <c r="K606" i="18"/>
  <c r="C607" i="18"/>
  <c r="K607" i="18"/>
  <c r="C608" i="18"/>
  <c r="K608" i="18"/>
  <c r="C609" i="18"/>
  <c r="K609" i="18"/>
  <c r="C610" i="18"/>
  <c r="K610" i="18"/>
  <c r="C611" i="18"/>
  <c r="K611" i="18"/>
  <c r="C612" i="18"/>
  <c r="K612" i="18"/>
  <c r="C613" i="18"/>
  <c r="K613" i="18"/>
  <c r="C614" i="18"/>
  <c r="K614" i="18"/>
  <c r="C615" i="18"/>
  <c r="K615" i="18"/>
  <c r="C616" i="18"/>
  <c r="K616" i="18"/>
  <c r="C617" i="18"/>
  <c r="K617" i="18"/>
  <c r="C618" i="18"/>
  <c r="K618" i="18"/>
  <c r="C619" i="18"/>
  <c r="K619" i="18"/>
  <c r="C620" i="18"/>
  <c r="K620" i="18"/>
  <c r="C621" i="18"/>
  <c r="K621" i="18"/>
  <c r="C622" i="18"/>
  <c r="K622" i="18"/>
  <c r="C623" i="18"/>
  <c r="K623" i="18"/>
  <c r="C624" i="18"/>
  <c r="K624" i="18"/>
  <c r="C625" i="18"/>
  <c r="K625" i="18"/>
  <c r="C626" i="18"/>
  <c r="K626" i="18"/>
  <c r="C627" i="18"/>
  <c r="K627" i="18"/>
  <c r="C628" i="18"/>
  <c r="K628" i="18"/>
  <c r="C629" i="18"/>
  <c r="K629" i="18"/>
  <c r="C630" i="18"/>
  <c r="K630" i="18"/>
  <c r="C631" i="18"/>
  <c r="K631" i="18"/>
  <c r="C632" i="18"/>
  <c r="K632" i="18"/>
  <c r="C633" i="18"/>
  <c r="K633" i="18"/>
  <c r="C634" i="18"/>
  <c r="K634" i="18"/>
  <c r="C635" i="18"/>
  <c r="K635" i="18"/>
  <c r="C636" i="18"/>
  <c r="K636" i="18"/>
  <c r="C637" i="18"/>
  <c r="K637" i="18"/>
  <c r="C638" i="18"/>
  <c r="K638" i="18"/>
  <c r="C639" i="18"/>
  <c r="K639" i="18"/>
  <c r="C640" i="18"/>
  <c r="K640" i="18"/>
  <c r="C641" i="18"/>
  <c r="K641" i="18"/>
  <c r="C642" i="18"/>
  <c r="K642" i="18"/>
  <c r="C643" i="18"/>
  <c r="K643" i="18"/>
  <c r="C644" i="18"/>
  <c r="K644" i="18"/>
  <c r="C645" i="18"/>
  <c r="K645" i="18"/>
  <c r="C646" i="18"/>
  <c r="K646" i="18"/>
  <c r="C647" i="18"/>
  <c r="K647" i="18"/>
  <c r="C648" i="18"/>
  <c r="K648" i="18"/>
  <c r="C649" i="18"/>
  <c r="K649" i="18"/>
  <c r="C650" i="18"/>
  <c r="K650" i="18"/>
  <c r="C651" i="18"/>
  <c r="K651" i="18"/>
  <c r="C652" i="18"/>
  <c r="K652" i="18"/>
  <c r="C653" i="18"/>
  <c r="K653" i="18"/>
  <c r="C654" i="18"/>
  <c r="K654" i="18"/>
  <c r="C655" i="18"/>
  <c r="K655" i="18"/>
  <c r="C656" i="18"/>
  <c r="K656" i="18"/>
  <c r="C657" i="18"/>
  <c r="K657" i="18"/>
  <c r="C658" i="18"/>
  <c r="K658" i="18"/>
  <c r="C659" i="18"/>
  <c r="K659" i="18"/>
  <c r="C16" i="17"/>
  <c r="K16" i="17"/>
  <c r="C17" i="17"/>
  <c r="K17" i="17"/>
  <c r="C18" i="17"/>
  <c r="K18" i="17"/>
  <c r="C19" i="17"/>
  <c r="K19" i="17"/>
  <c r="C20" i="17"/>
  <c r="K20" i="17"/>
  <c r="C21" i="17"/>
  <c r="K21" i="17"/>
  <c r="C22" i="17"/>
  <c r="K22" i="17"/>
  <c r="C23" i="17"/>
  <c r="K23" i="17"/>
  <c r="C27" i="17"/>
  <c r="K27" i="17"/>
  <c r="C28" i="17"/>
  <c r="K28" i="17"/>
  <c r="B29" i="17"/>
  <c r="J29" i="17"/>
  <c r="K29" i="17"/>
  <c r="C46" i="17"/>
  <c r="K46" i="17"/>
  <c r="C47" i="17"/>
  <c r="K47" i="17"/>
  <c r="B48" i="17"/>
  <c r="J48" i="17"/>
  <c r="K48" i="17"/>
  <c r="C81" i="17"/>
  <c r="K81" i="17"/>
  <c r="C82" i="17"/>
  <c r="K82" i="17"/>
  <c r="B83" i="17"/>
  <c r="J83" i="17"/>
  <c r="J84" i="17"/>
  <c r="C148" i="17"/>
  <c r="K148" i="17"/>
  <c r="C149" i="17"/>
  <c r="K149" i="17"/>
  <c r="B150" i="17"/>
  <c r="B151" i="17"/>
  <c r="C150" i="17"/>
  <c r="J150" i="17"/>
  <c r="C16" i="16"/>
  <c r="K16" i="16"/>
  <c r="C17" i="16"/>
  <c r="K17" i="16"/>
  <c r="C18" i="16"/>
  <c r="K18" i="16"/>
  <c r="C19" i="16"/>
  <c r="K19" i="16"/>
  <c r="C20" i="16"/>
  <c r="K20" i="16"/>
  <c r="C21" i="16"/>
  <c r="K21" i="16"/>
  <c r="C22" i="16"/>
  <c r="K22" i="16"/>
  <c r="C23" i="16"/>
  <c r="K23" i="16"/>
  <c r="C27" i="16"/>
  <c r="K27" i="16"/>
  <c r="C28" i="16"/>
  <c r="K28" i="16"/>
  <c r="C29" i="16"/>
  <c r="K29" i="16"/>
  <c r="C30" i="16"/>
  <c r="K30" i="16"/>
  <c r="C31" i="16"/>
  <c r="K31" i="16"/>
  <c r="C32" i="16"/>
  <c r="K32" i="16"/>
  <c r="C33" i="16"/>
  <c r="K33" i="16"/>
  <c r="C34" i="16"/>
  <c r="K34" i="16"/>
  <c r="C35" i="16"/>
  <c r="K35" i="16"/>
  <c r="C36" i="16"/>
  <c r="K36" i="16"/>
  <c r="C37" i="16"/>
  <c r="K37" i="16"/>
  <c r="C38" i="16"/>
  <c r="K38" i="16"/>
  <c r="C39" i="16"/>
  <c r="K39" i="16"/>
  <c r="C40" i="16"/>
  <c r="K40" i="16"/>
  <c r="C41" i="16"/>
  <c r="K41" i="16"/>
  <c r="C42" i="16"/>
  <c r="K42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C148" i="16"/>
  <c r="K148" i="16"/>
  <c r="C149" i="16"/>
  <c r="K149" i="16"/>
  <c r="C150" i="16"/>
  <c r="K150" i="16"/>
  <c r="C151" i="16"/>
  <c r="K151" i="16"/>
  <c r="C152" i="16"/>
  <c r="K152" i="16"/>
  <c r="C153" i="16"/>
  <c r="K153" i="16"/>
  <c r="C154" i="16"/>
  <c r="K154" i="16"/>
  <c r="C155" i="16"/>
  <c r="K155" i="16"/>
  <c r="C156" i="16"/>
  <c r="K156" i="16"/>
  <c r="C157" i="16"/>
  <c r="K157" i="16"/>
  <c r="C158" i="16"/>
  <c r="K158" i="16"/>
  <c r="C159" i="16"/>
  <c r="K159" i="16"/>
  <c r="C160" i="16"/>
  <c r="K160" i="16"/>
  <c r="C161" i="16"/>
  <c r="K161" i="16"/>
  <c r="C162" i="16"/>
  <c r="K162" i="16"/>
  <c r="C163" i="16"/>
  <c r="K163" i="16"/>
  <c r="C164" i="16"/>
  <c r="K164" i="16"/>
  <c r="C165" i="16"/>
  <c r="K165" i="16"/>
  <c r="C166" i="16"/>
  <c r="K166" i="16"/>
  <c r="C167" i="16"/>
  <c r="K167" i="16"/>
  <c r="C168" i="16"/>
  <c r="K168" i="16"/>
  <c r="C169" i="16"/>
  <c r="K169" i="16"/>
  <c r="C170" i="16"/>
  <c r="K170" i="16"/>
  <c r="C171" i="16"/>
  <c r="K171" i="16"/>
  <c r="C172" i="16"/>
  <c r="K172" i="16"/>
  <c r="C173" i="16"/>
  <c r="K173" i="16"/>
  <c r="C174" i="16"/>
  <c r="K174" i="16"/>
  <c r="C175" i="16"/>
  <c r="K175" i="16"/>
  <c r="C176" i="16"/>
  <c r="K176" i="16"/>
  <c r="C177" i="16"/>
  <c r="K177" i="16"/>
  <c r="C178" i="16"/>
  <c r="K178" i="16"/>
  <c r="C179" i="16"/>
  <c r="K179" i="16"/>
  <c r="C180" i="16"/>
  <c r="K180" i="16"/>
  <c r="C181" i="16"/>
  <c r="K181" i="16"/>
  <c r="C182" i="16"/>
  <c r="K182" i="16"/>
  <c r="C183" i="16"/>
  <c r="K183" i="16"/>
  <c r="C184" i="16"/>
  <c r="K184" i="16"/>
  <c r="C185" i="16"/>
  <c r="K185" i="16"/>
  <c r="C186" i="16"/>
  <c r="K186" i="16"/>
  <c r="C187" i="16"/>
  <c r="K187" i="16"/>
  <c r="C188" i="16"/>
  <c r="K188" i="16"/>
  <c r="C189" i="16"/>
  <c r="K189" i="16"/>
  <c r="C190" i="16"/>
  <c r="K190" i="16"/>
  <c r="C191" i="16"/>
  <c r="K191" i="16"/>
  <c r="C192" i="16"/>
  <c r="K192" i="16"/>
  <c r="C193" i="16"/>
  <c r="K193" i="16"/>
  <c r="C194" i="16"/>
  <c r="K194" i="16"/>
  <c r="C195" i="16"/>
  <c r="K195" i="16"/>
  <c r="C196" i="16"/>
  <c r="K196" i="16"/>
  <c r="C197" i="16"/>
  <c r="K197" i="16"/>
  <c r="C198" i="16"/>
  <c r="K198" i="16"/>
  <c r="C199" i="16"/>
  <c r="K199" i="16"/>
  <c r="C200" i="16"/>
  <c r="K200" i="16"/>
  <c r="C201" i="16"/>
  <c r="K201" i="16"/>
  <c r="C202" i="16"/>
  <c r="K202" i="16"/>
  <c r="C203" i="16"/>
  <c r="K203" i="16"/>
  <c r="C204" i="16"/>
  <c r="K204" i="16"/>
  <c r="C205" i="16"/>
  <c r="K205" i="16"/>
  <c r="C206" i="16"/>
  <c r="K206" i="16"/>
  <c r="C207" i="16"/>
  <c r="K207" i="16"/>
  <c r="C208" i="16"/>
  <c r="K208" i="16"/>
  <c r="C209" i="16"/>
  <c r="K209" i="16"/>
  <c r="C210" i="16"/>
  <c r="K210" i="16"/>
  <c r="C211" i="16"/>
  <c r="K211" i="16"/>
  <c r="C212" i="16"/>
  <c r="K212" i="16"/>
  <c r="C213" i="16"/>
  <c r="K213" i="16"/>
  <c r="C214" i="16"/>
  <c r="K214" i="16"/>
  <c r="C215" i="16"/>
  <c r="K215" i="16"/>
  <c r="C216" i="16"/>
  <c r="K216" i="16"/>
  <c r="C217" i="16"/>
  <c r="K217" i="16"/>
  <c r="C218" i="16"/>
  <c r="K218" i="16"/>
  <c r="C219" i="16"/>
  <c r="K219" i="16"/>
  <c r="C220" i="16"/>
  <c r="K220" i="16"/>
  <c r="C221" i="16"/>
  <c r="K221" i="16"/>
  <c r="C222" i="16"/>
  <c r="K222" i="16"/>
  <c r="C223" i="16"/>
  <c r="K223" i="16"/>
  <c r="C224" i="16"/>
  <c r="K224" i="16"/>
  <c r="C225" i="16"/>
  <c r="K225" i="16"/>
  <c r="C226" i="16"/>
  <c r="K226" i="16"/>
  <c r="C227" i="16"/>
  <c r="K227" i="16"/>
  <c r="C228" i="16"/>
  <c r="K228" i="16"/>
  <c r="C229" i="16"/>
  <c r="K229" i="16"/>
  <c r="C230" i="16"/>
  <c r="K230" i="16"/>
  <c r="C231" i="16"/>
  <c r="K231" i="16"/>
  <c r="C232" i="16"/>
  <c r="K232" i="16"/>
  <c r="C233" i="16"/>
  <c r="K233" i="16"/>
  <c r="C234" i="16"/>
  <c r="K234" i="16"/>
  <c r="C235" i="16"/>
  <c r="K235" i="16"/>
  <c r="C236" i="16"/>
  <c r="K236" i="16"/>
  <c r="C237" i="16"/>
  <c r="K237" i="16"/>
  <c r="C238" i="16"/>
  <c r="K238" i="16"/>
  <c r="C239" i="16"/>
  <c r="K239" i="16"/>
  <c r="C240" i="16"/>
  <c r="K240" i="16"/>
  <c r="C241" i="16"/>
  <c r="K241" i="16"/>
  <c r="C242" i="16"/>
  <c r="K242" i="16"/>
  <c r="C243" i="16"/>
  <c r="K243" i="16"/>
  <c r="C244" i="16"/>
  <c r="K244" i="16"/>
  <c r="C245" i="16"/>
  <c r="K245" i="16"/>
  <c r="C246" i="16"/>
  <c r="K246" i="16"/>
  <c r="C247" i="16"/>
  <c r="K247" i="16"/>
  <c r="C248" i="16"/>
  <c r="K248" i="16"/>
  <c r="C249" i="16"/>
  <c r="K249" i="16"/>
  <c r="C250" i="16"/>
  <c r="K250" i="16"/>
  <c r="C251" i="16"/>
  <c r="K251" i="16"/>
  <c r="C252" i="16"/>
  <c r="K252" i="16"/>
  <c r="C253" i="16"/>
  <c r="K253" i="16"/>
  <c r="C254" i="16"/>
  <c r="K254" i="16"/>
  <c r="C255" i="16"/>
  <c r="K255" i="16"/>
  <c r="C256" i="16"/>
  <c r="K256" i="16"/>
  <c r="C257" i="16"/>
  <c r="K257" i="16"/>
  <c r="C258" i="16"/>
  <c r="K258" i="16"/>
  <c r="C259" i="16"/>
  <c r="K259" i="16"/>
  <c r="C260" i="16"/>
  <c r="K260" i="16"/>
  <c r="C261" i="16"/>
  <c r="K261" i="16"/>
  <c r="C262" i="16"/>
  <c r="K262" i="16"/>
  <c r="C263" i="16"/>
  <c r="K263" i="16"/>
  <c r="C264" i="16"/>
  <c r="K264" i="16"/>
  <c r="C265" i="16"/>
  <c r="K265" i="16"/>
  <c r="C266" i="16"/>
  <c r="K266" i="16"/>
  <c r="C267" i="16"/>
  <c r="K267" i="16"/>
  <c r="C268" i="16"/>
  <c r="K268" i="16"/>
  <c r="C269" i="16"/>
  <c r="K269" i="16"/>
  <c r="C270" i="16"/>
  <c r="K270" i="16"/>
  <c r="C271" i="16"/>
  <c r="K271" i="16"/>
  <c r="C272" i="16"/>
  <c r="K272" i="16"/>
  <c r="C273" i="16"/>
  <c r="K273" i="16"/>
  <c r="C274" i="16"/>
  <c r="K274" i="16"/>
  <c r="C275" i="16"/>
  <c r="K275" i="16"/>
  <c r="C16" i="15"/>
  <c r="K16" i="15"/>
  <c r="C17" i="15"/>
  <c r="K17" i="15"/>
  <c r="C18" i="15"/>
  <c r="K18" i="15"/>
  <c r="C19" i="15"/>
  <c r="K19" i="15"/>
  <c r="C20" i="15"/>
  <c r="K20" i="15"/>
  <c r="C24" i="15"/>
  <c r="K24" i="15"/>
  <c r="C25" i="15"/>
  <c r="K25" i="15"/>
  <c r="C26" i="15"/>
  <c r="K26" i="15"/>
  <c r="K27" i="15"/>
  <c r="C28" i="15"/>
  <c r="K28" i="15"/>
  <c r="C29" i="15"/>
  <c r="K29" i="15"/>
  <c r="C30" i="15"/>
  <c r="K30" i="15"/>
  <c r="C31" i="15"/>
  <c r="K31" i="15"/>
  <c r="C32" i="15"/>
  <c r="K32" i="15"/>
  <c r="C36" i="15"/>
  <c r="K36" i="15"/>
  <c r="C37" i="15"/>
  <c r="K37" i="15"/>
  <c r="C38" i="15"/>
  <c r="K38" i="15"/>
  <c r="C39" i="15"/>
  <c r="K39" i="15"/>
  <c r="C40" i="15"/>
  <c r="K40" i="15"/>
  <c r="C41" i="15"/>
  <c r="K41" i="15"/>
  <c r="C42" i="15"/>
  <c r="K42" i="15"/>
  <c r="C43" i="15"/>
  <c r="K43" i="15"/>
  <c r="C44" i="15"/>
  <c r="K44" i="15"/>
  <c r="C45" i="15"/>
  <c r="K45" i="15"/>
  <c r="C46" i="15"/>
  <c r="K46" i="15"/>
  <c r="C47" i="15"/>
  <c r="K47" i="15"/>
  <c r="C48" i="15"/>
  <c r="K48" i="15"/>
  <c r="C49" i="15"/>
  <c r="K49" i="15"/>
  <c r="C50" i="15"/>
  <c r="K50" i="15"/>
  <c r="C51" i="15"/>
  <c r="K51" i="15"/>
  <c r="C52" i="15"/>
  <c r="K52" i="15"/>
  <c r="C53" i="15"/>
  <c r="K53" i="15"/>
  <c r="C54" i="15"/>
  <c r="K54" i="15"/>
  <c r="C55" i="15"/>
  <c r="K55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C189" i="15"/>
  <c r="K189" i="15"/>
  <c r="C190" i="15"/>
  <c r="K190" i="15"/>
  <c r="C191" i="15"/>
  <c r="K191" i="15"/>
  <c r="C192" i="15"/>
  <c r="K192" i="15"/>
  <c r="C193" i="15"/>
  <c r="K193" i="15"/>
  <c r="C194" i="15"/>
  <c r="K194" i="15"/>
  <c r="C195" i="15"/>
  <c r="K195" i="15"/>
  <c r="C196" i="15"/>
  <c r="K196" i="15"/>
  <c r="C197" i="15"/>
  <c r="K197" i="15"/>
  <c r="C198" i="15"/>
  <c r="K198" i="15"/>
  <c r="C199" i="15"/>
  <c r="K199" i="15"/>
  <c r="C200" i="15"/>
  <c r="K200" i="15"/>
  <c r="C201" i="15"/>
  <c r="K201" i="15"/>
  <c r="C202" i="15"/>
  <c r="K202" i="15"/>
  <c r="C203" i="15"/>
  <c r="K203" i="15"/>
  <c r="C204" i="15"/>
  <c r="K204" i="15"/>
  <c r="C205" i="15"/>
  <c r="K205" i="15"/>
  <c r="C206" i="15"/>
  <c r="K206" i="15"/>
  <c r="C207" i="15"/>
  <c r="K207" i="15"/>
  <c r="C208" i="15"/>
  <c r="K208" i="15"/>
  <c r="C209" i="15"/>
  <c r="K209" i="15"/>
  <c r="C210" i="15"/>
  <c r="K210" i="15"/>
  <c r="C211" i="15"/>
  <c r="K211" i="15"/>
  <c r="C212" i="15"/>
  <c r="K212" i="15"/>
  <c r="C213" i="15"/>
  <c r="K213" i="15"/>
  <c r="C214" i="15"/>
  <c r="K214" i="15"/>
  <c r="C215" i="15"/>
  <c r="K215" i="15"/>
  <c r="C216" i="15"/>
  <c r="K216" i="15"/>
  <c r="C217" i="15"/>
  <c r="K217" i="15"/>
  <c r="C218" i="15"/>
  <c r="K218" i="15"/>
  <c r="C219" i="15"/>
  <c r="K219" i="15"/>
  <c r="C220" i="15"/>
  <c r="K220" i="15"/>
  <c r="C221" i="15"/>
  <c r="K221" i="15"/>
  <c r="C222" i="15"/>
  <c r="K222" i="15"/>
  <c r="C223" i="15"/>
  <c r="K223" i="15"/>
  <c r="C224" i="15"/>
  <c r="K224" i="15"/>
  <c r="C225" i="15"/>
  <c r="K225" i="15"/>
  <c r="C226" i="15"/>
  <c r="K226" i="15"/>
  <c r="C227" i="15"/>
  <c r="K227" i="15"/>
  <c r="C228" i="15"/>
  <c r="K228" i="15"/>
  <c r="C229" i="15"/>
  <c r="K229" i="15"/>
  <c r="C230" i="15"/>
  <c r="K230" i="15"/>
  <c r="C231" i="15"/>
  <c r="K231" i="15"/>
  <c r="C232" i="15"/>
  <c r="K232" i="15"/>
  <c r="C233" i="15"/>
  <c r="K233" i="15"/>
  <c r="C234" i="15"/>
  <c r="K234" i="15"/>
  <c r="C235" i="15"/>
  <c r="K235" i="15"/>
  <c r="C236" i="15"/>
  <c r="K236" i="15"/>
  <c r="C237" i="15"/>
  <c r="K237" i="15"/>
  <c r="C238" i="15"/>
  <c r="K238" i="15"/>
  <c r="C239" i="15"/>
  <c r="K239" i="15"/>
  <c r="C240" i="15"/>
  <c r="K240" i="15"/>
  <c r="C241" i="15"/>
  <c r="K241" i="15"/>
  <c r="C242" i="15"/>
  <c r="K242" i="15"/>
  <c r="C243" i="15"/>
  <c r="K243" i="15"/>
  <c r="C244" i="15"/>
  <c r="K244" i="15"/>
  <c r="C245" i="15"/>
  <c r="K245" i="15"/>
  <c r="C246" i="15"/>
  <c r="K246" i="15"/>
  <c r="C247" i="15"/>
  <c r="K247" i="15"/>
  <c r="C248" i="15"/>
  <c r="K248" i="15"/>
  <c r="C249" i="15"/>
  <c r="K249" i="15"/>
  <c r="C250" i="15"/>
  <c r="K250" i="15"/>
  <c r="C251" i="15"/>
  <c r="K251" i="15"/>
  <c r="C252" i="15"/>
  <c r="K252" i="15"/>
  <c r="C253" i="15"/>
  <c r="K253" i="15"/>
  <c r="C254" i="15"/>
  <c r="K254" i="15"/>
  <c r="C255" i="15"/>
  <c r="K255" i="15"/>
  <c r="C256" i="15"/>
  <c r="K256" i="15"/>
  <c r="C257" i="15"/>
  <c r="K257" i="15"/>
  <c r="C258" i="15"/>
  <c r="K258" i="15"/>
  <c r="C259" i="15"/>
  <c r="K259" i="15"/>
  <c r="C260" i="15"/>
  <c r="K260" i="15"/>
  <c r="C261" i="15"/>
  <c r="K261" i="15"/>
  <c r="C262" i="15"/>
  <c r="K262" i="15"/>
  <c r="C263" i="15"/>
  <c r="K263" i="15"/>
  <c r="C264" i="15"/>
  <c r="K264" i="15"/>
  <c r="C265" i="15"/>
  <c r="K265" i="15"/>
  <c r="C266" i="15"/>
  <c r="K266" i="15"/>
  <c r="C267" i="15"/>
  <c r="K267" i="15"/>
  <c r="C268" i="15"/>
  <c r="K268" i="15"/>
  <c r="C269" i="15"/>
  <c r="K269" i="15"/>
  <c r="C270" i="15"/>
  <c r="K270" i="15"/>
  <c r="C271" i="15"/>
  <c r="K271" i="15"/>
  <c r="C272" i="15"/>
  <c r="K272" i="15"/>
  <c r="C273" i="15"/>
  <c r="K273" i="15"/>
  <c r="C274" i="15"/>
  <c r="K274" i="15"/>
  <c r="C275" i="15"/>
  <c r="K275" i="15"/>
  <c r="C276" i="15"/>
  <c r="K276" i="15"/>
  <c r="C277" i="15"/>
  <c r="K277" i="15"/>
  <c r="C278" i="15"/>
  <c r="K278" i="15"/>
  <c r="C279" i="15"/>
  <c r="K279" i="15"/>
  <c r="C280" i="15"/>
  <c r="K280" i="15"/>
  <c r="C281" i="15"/>
  <c r="K281" i="15"/>
  <c r="C282" i="15"/>
  <c r="K282" i="15"/>
  <c r="C283" i="15"/>
  <c r="K283" i="15"/>
  <c r="C284" i="15"/>
  <c r="K284" i="15"/>
  <c r="C285" i="15"/>
  <c r="K285" i="15"/>
  <c r="C286" i="15"/>
  <c r="K286" i="15"/>
  <c r="C287" i="15"/>
  <c r="K287" i="15"/>
  <c r="C288" i="15"/>
  <c r="K288" i="15"/>
  <c r="C289" i="15"/>
  <c r="K289" i="15"/>
  <c r="C290" i="15"/>
  <c r="K290" i="15"/>
  <c r="C291" i="15"/>
  <c r="K291" i="15"/>
  <c r="C292" i="15"/>
  <c r="K292" i="15"/>
  <c r="C293" i="15"/>
  <c r="K293" i="15"/>
  <c r="C294" i="15"/>
  <c r="K294" i="15"/>
  <c r="C295" i="15"/>
  <c r="K295" i="15"/>
  <c r="C296" i="15"/>
  <c r="K296" i="15"/>
  <c r="C297" i="15"/>
  <c r="K297" i="15"/>
  <c r="C298" i="15"/>
  <c r="K298" i="15"/>
  <c r="C299" i="15"/>
  <c r="K299" i="15"/>
  <c r="C300" i="15"/>
  <c r="K300" i="15"/>
  <c r="C301" i="15"/>
  <c r="K301" i="15"/>
  <c r="C302" i="15"/>
  <c r="K302" i="15"/>
  <c r="C303" i="15"/>
  <c r="K303" i="15"/>
  <c r="C304" i="15"/>
  <c r="K304" i="15"/>
  <c r="C305" i="15"/>
  <c r="K305" i="15"/>
  <c r="C306" i="15"/>
  <c r="K306" i="15"/>
  <c r="C307" i="15"/>
  <c r="K307" i="15"/>
  <c r="C308" i="15"/>
  <c r="K308" i="15"/>
  <c r="C309" i="15"/>
  <c r="K309" i="15"/>
  <c r="C310" i="15"/>
  <c r="K310" i="15"/>
  <c r="C311" i="15"/>
  <c r="K311" i="15"/>
  <c r="C312" i="15"/>
  <c r="K312" i="15"/>
  <c r="C313" i="15"/>
  <c r="K313" i="15"/>
  <c r="C314" i="15"/>
  <c r="K314" i="15"/>
  <c r="C315" i="15"/>
  <c r="K315" i="15"/>
  <c r="C316" i="15"/>
  <c r="K316" i="15"/>
  <c r="C317" i="15"/>
  <c r="K317" i="15"/>
  <c r="C318" i="15"/>
  <c r="K318" i="15"/>
  <c r="C319" i="15"/>
  <c r="K319" i="15"/>
  <c r="C320" i="15"/>
  <c r="K320" i="15"/>
  <c r="C321" i="15"/>
  <c r="K321" i="15"/>
  <c r="C322" i="15"/>
  <c r="K322" i="15"/>
  <c r="C323" i="15"/>
  <c r="K323" i="15"/>
  <c r="C324" i="15"/>
  <c r="K324" i="15"/>
  <c r="C325" i="15"/>
  <c r="K325" i="15"/>
  <c r="C326" i="15"/>
  <c r="K326" i="15"/>
  <c r="C327" i="15"/>
  <c r="K327" i="15"/>
  <c r="C328" i="15"/>
  <c r="K328" i="15"/>
  <c r="C329" i="15"/>
  <c r="K329" i="15"/>
  <c r="C330" i="15"/>
  <c r="K330" i="15"/>
  <c r="C331" i="15"/>
  <c r="K331" i="15"/>
  <c r="C332" i="15"/>
  <c r="K332" i="15"/>
  <c r="C333" i="15"/>
  <c r="K333" i="15"/>
  <c r="C334" i="15"/>
  <c r="K334" i="15"/>
  <c r="C335" i="15"/>
  <c r="K335" i="15"/>
  <c r="C336" i="15"/>
  <c r="K336" i="15"/>
  <c r="C337" i="15"/>
  <c r="K337" i="15"/>
  <c r="C338" i="15"/>
  <c r="K338" i="15"/>
  <c r="C339" i="15"/>
  <c r="K339" i="15"/>
  <c r="C340" i="15"/>
  <c r="K340" i="15"/>
  <c r="C341" i="15"/>
  <c r="K341" i="15"/>
  <c r="C342" i="15"/>
  <c r="K342" i="15"/>
  <c r="C343" i="15"/>
  <c r="K343" i="15"/>
  <c r="C344" i="15"/>
  <c r="K344" i="15"/>
  <c r="C345" i="15"/>
  <c r="K345" i="15"/>
  <c r="C346" i="15"/>
  <c r="K346" i="15"/>
  <c r="C347" i="15"/>
  <c r="K347" i="15"/>
  <c r="C348" i="15"/>
  <c r="K348" i="15"/>
  <c r="C349" i="15"/>
  <c r="K349" i="15"/>
  <c r="C350" i="15"/>
  <c r="K350" i="15"/>
  <c r="C351" i="15"/>
  <c r="K351" i="15"/>
  <c r="C352" i="15"/>
  <c r="K352" i="15"/>
  <c r="C353" i="15"/>
  <c r="K353" i="15"/>
  <c r="C354" i="15"/>
  <c r="K354" i="15"/>
  <c r="C355" i="15"/>
  <c r="K355" i="15"/>
  <c r="C356" i="15"/>
  <c r="K356" i="15"/>
  <c r="C16" i="8"/>
  <c r="K16" i="8"/>
  <c r="B17" i="8"/>
  <c r="C17" i="8"/>
  <c r="J17" i="8"/>
  <c r="B18" i="8"/>
  <c r="C28" i="8"/>
  <c r="K28" i="8"/>
  <c r="B29" i="8"/>
  <c r="B30" i="8"/>
  <c r="B31" i="8"/>
  <c r="J29" i="8"/>
  <c r="C48" i="8"/>
  <c r="K48" i="8"/>
  <c r="B49" i="8"/>
  <c r="J49" i="8"/>
  <c r="K49" i="8"/>
  <c r="J50" i="8"/>
  <c r="C86" i="8"/>
  <c r="K86" i="8"/>
  <c r="B87" i="8"/>
  <c r="B88" i="8"/>
  <c r="J87" i="8"/>
  <c r="C18" i="9"/>
  <c r="K18" i="9"/>
  <c r="C19" i="9"/>
  <c r="K19" i="9"/>
  <c r="C23" i="9"/>
  <c r="C24" i="9"/>
  <c r="C26" i="9"/>
  <c r="K23" i="9"/>
  <c r="K24" i="9"/>
  <c r="K25" i="9"/>
  <c r="K26" i="9"/>
  <c r="C30" i="9"/>
  <c r="C31" i="9"/>
  <c r="C32" i="9"/>
  <c r="C33" i="9"/>
  <c r="C34" i="9"/>
  <c r="C35" i="9"/>
  <c r="C36" i="9"/>
  <c r="C37" i="9"/>
  <c r="K30" i="9"/>
  <c r="K31" i="9"/>
  <c r="K32" i="9"/>
  <c r="K33" i="9"/>
  <c r="K34" i="9"/>
  <c r="K35" i="9"/>
  <c r="K36" i="9"/>
  <c r="K37" i="9"/>
  <c r="C41" i="9"/>
  <c r="K41" i="9"/>
  <c r="C42" i="9"/>
  <c r="K42" i="9"/>
  <c r="C43" i="9"/>
  <c r="K43" i="9"/>
  <c r="C44" i="9"/>
  <c r="K44" i="9"/>
  <c r="C45" i="9"/>
  <c r="K45" i="9"/>
  <c r="C46" i="9"/>
  <c r="K46" i="9"/>
  <c r="C47" i="9"/>
  <c r="K47" i="9"/>
  <c r="C48" i="9"/>
  <c r="K48" i="9"/>
  <c r="C49" i="9"/>
  <c r="K49" i="9"/>
  <c r="C50" i="9"/>
  <c r="K50" i="9"/>
  <c r="C51" i="9"/>
  <c r="K51" i="9"/>
  <c r="C52" i="9"/>
  <c r="K52" i="9"/>
  <c r="C53" i="9"/>
  <c r="K53" i="9"/>
  <c r="K54" i="9"/>
  <c r="C55" i="9"/>
  <c r="K55" i="9"/>
  <c r="K56" i="9"/>
  <c r="C60" i="9"/>
  <c r="K60" i="9"/>
  <c r="C61" i="9"/>
  <c r="K61" i="9"/>
  <c r="C62" i="9"/>
  <c r="K62" i="9"/>
  <c r="C63" i="9"/>
  <c r="K63" i="9"/>
  <c r="C64" i="9"/>
  <c r="K64" i="9"/>
  <c r="C65" i="9"/>
  <c r="K65" i="9"/>
  <c r="C66" i="9"/>
  <c r="K66" i="9"/>
  <c r="C67" i="9"/>
  <c r="K67" i="9"/>
  <c r="C68" i="9"/>
  <c r="K68" i="9"/>
  <c r="C69" i="9"/>
  <c r="K69" i="9"/>
  <c r="C70" i="9"/>
  <c r="K70" i="9"/>
  <c r="C71" i="9"/>
  <c r="K71" i="9"/>
  <c r="C72" i="9"/>
  <c r="K72" i="9"/>
  <c r="C73" i="9"/>
  <c r="K73" i="9"/>
  <c r="C74" i="9"/>
  <c r="K74" i="9"/>
  <c r="C75" i="9"/>
  <c r="K75" i="9"/>
  <c r="C76" i="9"/>
  <c r="K76" i="9"/>
  <c r="C77" i="9"/>
  <c r="K77" i="9"/>
  <c r="C78" i="9"/>
  <c r="K78" i="9"/>
  <c r="C79" i="9"/>
  <c r="K79" i="9"/>
  <c r="C80" i="9"/>
  <c r="K80" i="9"/>
  <c r="C81" i="9"/>
  <c r="K81" i="9"/>
  <c r="C82" i="9"/>
  <c r="K82" i="9"/>
  <c r="C83" i="9"/>
  <c r="K83" i="9"/>
  <c r="C84" i="9"/>
  <c r="K84" i="9"/>
  <c r="C85" i="9"/>
  <c r="K85" i="9"/>
  <c r="C86" i="9"/>
  <c r="K86" i="9"/>
  <c r="C87" i="9"/>
  <c r="K87" i="9"/>
  <c r="C88" i="9"/>
  <c r="K88" i="9"/>
  <c r="C89" i="9"/>
  <c r="K89" i="9"/>
  <c r="C90" i="9"/>
  <c r="K90" i="9"/>
  <c r="C91" i="9"/>
  <c r="K91" i="9"/>
  <c r="C95" i="9"/>
  <c r="K95" i="9"/>
  <c r="C96" i="9"/>
  <c r="K96" i="9"/>
  <c r="C97" i="9"/>
  <c r="K97" i="9"/>
  <c r="C98" i="9"/>
  <c r="K98" i="9"/>
  <c r="C99" i="9"/>
  <c r="K99" i="9"/>
  <c r="C100" i="9"/>
  <c r="K100" i="9"/>
  <c r="C101" i="9"/>
  <c r="K101" i="9"/>
  <c r="C102" i="9"/>
  <c r="K102" i="9"/>
  <c r="C103" i="9"/>
  <c r="K103" i="9"/>
  <c r="C104" i="9"/>
  <c r="K104" i="9"/>
  <c r="C105" i="9"/>
  <c r="K105" i="9"/>
  <c r="C106" i="9"/>
  <c r="K106" i="9"/>
  <c r="C107" i="9"/>
  <c r="K107" i="9"/>
  <c r="C108" i="9"/>
  <c r="K108" i="9"/>
  <c r="C109" i="9"/>
  <c r="K109" i="9"/>
  <c r="C110" i="9"/>
  <c r="K110" i="9"/>
  <c r="C111" i="9"/>
  <c r="K111" i="9"/>
  <c r="C112" i="9"/>
  <c r="K112" i="9"/>
  <c r="C113" i="9"/>
  <c r="K113" i="9"/>
  <c r="C114" i="9"/>
  <c r="K114" i="9"/>
  <c r="C115" i="9"/>
  <c r="K115" i="9"/>
  <c r="C116" i="9"/>
  <c r="K116" i="9"/>
  <c r="C117" i="9"/>
  <c r="K117" i="9"/>
  <c r="C118" i="9"/>
  <c r="K118" i="9"/>
  <c r="C119" i="9"/>
  <c r="K119" i="9"/>
  <c r="C120" i="9"/>
  <c r="K120" i="9"/>
  <c r="C121" i="9"/>
  <c r="K121" i="9"/>
  <c r="C122" i="9"/>
  <c r="K122" i="9"/>
  <c r="C123" i="9"/>
  <c r="K123" i="9"/>
  <c r="C124" i="9"/>
  <c r="K124" i="9"/>
  <c r="C125" i="9"/>
  <c r="K125" i="9"/>
  <c r="C126" i="9"/>
  <c r="K126" i="9"/>
  <c r="C127" i="9"/>
  <c r="K127" i="9"/>
  <c r="C128" i="9"/>
  <c r="K128" i="9"/>
  <c r="C129" i="9"/>
  <c r="K129" i="9"/>
  <c r="C130" i="9"/>
  <c r="K130" i="9"/>
  <c r="C131" i="9"/>
  <c r="K131" i="9"/>
  <c r="C132" i="9"/>
  <c r="K132" i="9"/>
  <c r="C133" i="9"/>
  <c r="K133" i="9"/>
  <c r="C134" i="9"/>
  <c r="K134" i="9"/>
  <c r="C135" i="9"/>
  <c r="K135" i="9"/>
  <c r="C136" i="9"/>
  <c r="K136" i="9"/>
  <c r="C137" i="9"/>
  <c r="K137" i="9"/>
  <c r="C138" i="9"/>
  <c r="K138" i="9"/>
  <c r="C139" i="9"/>
  <c r="K139" i="9"/>
  <c r="C140" i="9"/>
  <c r="K140" i="9"/>
  <c r="C141" i="9"/>
  <c r="K141" i="9"/>
  <c r="C142" i="9"/>
  <c r="K142" i="9"/>
  <c r="C143" i="9"/>
  <c r="K143" i="9"/>
  <c r="C144" i="9"/>
  <c r="K144" i="9"/>
  <c r="C145" i="9"/>
  <c r="K145" i="9"/>
  <c r="C146" i="9"/>
  <c r="K146" i="9"/>
  <c r="C147" i="9"/>
  <c r="K147" i="9"/>
  <c r="C148" i="9"/>
  <c r="K148" i="9"/>
  <c r="C149" i="9"/>
  <c r="K149" i="9"/>
  <c r="C150" i="9"/>
  <c r="K150" i="9"/>
  <c r="C151" i="9"/>
  <c r="K151" i="9"/>
  <c r="C152" i="9"/>
  <c r="K152" i="9"/>
  <c r="C153" i="9"/>
  <c r="K153" i="9"/>
  <c r="C154" i="9"/>
  <c r="K154" i="9"/>
  <c r="C155" i="9"/>
  <c r="K155" i="9"/>
  <c r="C156" i="9"/>
  <c r="K156" i="9"/>
  <c r="C157" i="9"/>
  <c r="K157" i="9"/>
  <c r="C158" i="9"/>
  <c r="K158" i="9"/>
  <c r="C26" i="10"/>
  <c r="K26" i="10"/>
  <c r="C27" i="10"/>
  <c r="K27" i="10"/>
  <c r="C28" i="10"/>
  <c r="K28" i="10"/>
  <c r="C29" i="10"/>
  <c r="K29" i="10"/>
  <c r="C30" i="10"/>
  <c r="K30" i="10"/>
  <c r="C31" i="10"/>
  <c r="K31" i="10"/>
  <c r="K32" i="10"/>
  <c r="C33" i="10"/>
  <c r="K33" i="10"/>
  <c r="C37" i="10"/>
  <c r="K37" i="10"/>
  <c r="C38" i="10"/>
  <c r="K38" i="10"/>
  <c r="C39" i="10"/>
  <c r="K39" i="10"/>
  <c r="C40" i="10"/>
  <c r="K40" i="10"/>
  <c r="C41" i="10"/>
  <c r="K41" i="10"/>
  <c r="C42" i="10"/>
  <c r="K42" i="10"/>
  <c r="C43" i="10"/>
  <c r="K43" i="10"/>
  <c r="C44" i="10"/>
  <c r="K44" i="10"/>
  <c r="C45" i="10"/>
  <c r="K45" i="10"/>
  <c r="C46" i="10"/>
  <c r="K46" i="10"/>
  <c r="C47" i="10"/>
  <c r="K47" i="10"/>
  <c r="C48" i="10"/>
  <c r="K48" i="10"/>
  <c r="C49" i="10"/>
  <c r="K49" i="10"/>
  <c r="C50" i="10"/>
  <c r="K50" i="10"/>
  <c r="C51" i="10"/>
  <c r="K51" i="10"/>
  <c r="C52" i="10"/>
  <c r="K52" i="10"/>
  <c r="C56" i="10"/>
  <c r="K56" i="10"/>
  <c r="C57" i="10"/>
  <c r="K57" i="10"/>
  <c r="C58" i="10"/>
  <c r="K58" i="10"/>
  <c r="C59" i="10"/>
  <c r="K59" i="10"/>
  <c r="C60" i="10"/>
  <c r="K60" i="10"/>
  <c r="C61" i="10"/>
  <c r="K61" i="10"/>
  <c r="C62" i="10"/>
  <c r="K62" i="10"/>
  <c r="C63" i="10"/>
  <c r="K63" i="10"/>
  <c r="C64" i="10"/>
  <c r="K64" i="10"/>
  <c r="C65" i="10"/>
  <c r="K65" i="10"/>
  <c r="C66" i="10"/>
  <c r="K66" i="10"/>
  <c r="C67" i="10"/>
  <c r="K67" i="10"/>
  <c r="C68" i="10"/>
  <c r="K68" i="10"/>
  <c r="C69" i="10"/>
  <c r="K69" i="10"/>
  <c r="C70" i="10"/>
  <c r="K70" i="10"/>
  <c r="C71" i="10"/>
  <c r="K71" i="10"/>
  <c r="C72" i="10"/>
  <c r="K72" i="10"/>
  <c r="C73" i="10"/>
  <c r="K73" i="10"/>
  <c r="C74" i="10"/>
  <c r="K74" i="10"/>
  <c r="C75" i="10"/>
  <c r="K75" i="10"/>
  <c r="C76" i="10"/>
  <c r="K76" i="10"/>
  <c r="C77" i="10"/>
  <c r="K77" i="10"/>
  <c r="C78" i="10"/>
  <c r="K78" i="10"/>
  <c r="C79" i="10"/>
  <c r="K79" i="10"/>
  <c r="C80" i="10"/>
  <c r="K80" i="10"/>
  <c r="C81" i="10"/>
  <c r="K81" i="10"/>
  <c r="C82" i="10"/>
  <c r="K82" i="10"/>
  <c r="C83" i="10"/>
  <c r="K83" i="10"/>
  <c r="C84" i="10"/>
  <c r="K84" i="10"/>
  <c r="C85" i="10"/>
  <c r="K85" i="10"/>
  <c r="C86" i="10"/>
  <c r="K86" i="10"/>
  <c r="C87" i="10"/>
  <c r="K87" i="10"/>
  <c r="C88" i="10"/>
  <c r="K88" i="10"/>
  <c r="C89" i="10"/>
  <c r="K89" i="10"/>
  <c r="C90" i="10"/>
  <c r="K90" i="10"/>
  <c r="C91" i="10"/>
  <c r="K91" i="10"/>
  <c r="C95" i="10"/>
  <c r="K95" i="10"/>
  <c r="C96" i="10"/>
  <c r="K96" i="10"/>
  <c r="C97" i="10"/>
  <c r="K97" i="10"/>
  <c r="C98" i="10"/>
  <c r="K98" i="10"/>
  <c r="C99" i="10"/>
  <c r="K99" i="10"/>
  <c r="C100" i="10"/>
  <c r="K100" i="10"/>
  <c r="C101" i="10"/>
  <c r="K101" i="10"/>
  <c r="C102" i="10"/>
  <c r="K102" i="10"/>
  <c r="C103" i="10"/>
  <c r="K103" i="10"/>
  <c r="C104" i="10"/>
  <c r="K104" i="10"/>
  <c r="C105" i="10"/>
  <c r="K105" i="10"/>
  <c r="C106" i="10"/>
  <c r="K106" i="10"/>
  <c r="C107" i="10"/>
  <c r="K107" i="10"/>
  <c r="C108" i="10"/>
  <c r="K108" i="10"/>
  <c r="C109" i="10"/>
  <c r="K109" i="10"/>
  <c r="C110" i="10"/>
  <c r="K110" i="10"/>
  <c r="C111" i="10"/>
  <c r="K111" i="10"/>
  <c r="C112" i="10"/>
  <c r="K112" i="10"/>
  <c r="C113" i="10"/>
  <c r="K113" i="10"/>
  <c r="C114" i="10"/>
  <c r="K114" i="10"/>
  <c r="C115" i="10"/>
  <c r="K115" i="10"/>
  <c r="C116" i="10"/>
  <c r="K116" i="10"/>
  <c r="C117" i="10"/>
  <c r="K117" i="10"/>
  <c r="C118" i="10"/>
  <c r="K118" i="10"/>
  <c r="C119" i="10"/>
  <c r="K119" i="10"/>
  <c r="C120" i="10"/>
  <c r="K120" i="10"/>
  <c r="C121" i="10"/>
  <c r="K121" i="10"/>
  <c r="C122" i="10"/>
  <c r="K122" i="10"/>
  <c r="C123" i="10"/>
  <c r="K123" i="10"/>
  <c r="C124" i="10"/>
  <c r="K124" i="10"/>
  <c r="C125" i="10"/>
  <c r="K125" i="10"/>
  <c r="C126" i="10"/>
  <c r="K126" i="10"/>
  <c r="C127" i="10"/>
  <c r="K127" i="10"/>
  <c r="C128" i="10"/>
  <c r="K128" i="10"/>
  <c r="C129" i="10"/>
  <c r="K129" i="10"/>
  <c r="C130" i="10"/>
  <c r="K130" i="10"/>
  <c r="C131" i="10"/>
  <c r="K131" i="10"/>
  <c r="C132" i="10"/>
  <c r="K132" i="10"/>
  <c r="C133" i="10"/>
  <c r="K133" i="10"/>
  <c r="C134" i="10"/>
  <c r="K134" i="10"/>
  <c r="C135" i="10"/>
  <c r="K135" i="10"/>
  <c r="C136" i="10"/>
  <c r="K136" i="10"/>
  <c r="C137" i="10"/>
  <c r="K137" i="10"/>
  <c r="C138" i="10"/>
  <c r="K138" i="10"/>
  <c r="C139" i="10"/>
  <c r="K139" i="10"/>
  <c r="C140" i="10"/>
  <c r="K140" i="10"/>
  <c r="C141" i="10"/>
  <c r="K141" i="10"/>
  <c r="C142" i="10"/>
  <c r="K142" i="10"/>
  <c r="C143" i="10"/>
  <c r="K143" i="10"/>
  <c r="C144" i="10"/>
  <c r="K144" i="10"/>
  <c r="C145" i="10"/>
  <c r="K145" i="10"/>
  <c r="C146" i="10"/>
  <c r="K146" i="10"/>
  <c r="C147" i="10"/>
  <c r="K147" i="10"/>
  <c r="C148" i="10"/>
  <c r="K148" i="10"/>
  <c r="C149" i="10"/>
  <c r="K149" i="10"/>
  <c r="C150" i="10"/>
  <c r="K150" i="10"/>
  <c r="C151" i="10"/>
  <c r="K151" i="10"/>
  <c r="C152" i="10"/>
  <c r="K152" i="10"/>
  <c r="C153" i="10"/>
  <c r="K153" i="10"/>
  <c r="C154" i="10"/>
  <c r="K154" i="10"/>
  <c r="C155" i="10"/>
  <c r="K155" i="10"/>
  <c r="C156" i="10"/>
  <c r="K156" i="10"/>
  <c r="C157" i="10"/>
  <c r="K157" i="10"/>
  <c r="C158" i="10"/>
  <c r="K158" i="10"/>
  <c r="C162" i="10"/>
  <c r="K162" i="10"/>
  <c r="C163" i="10"/>
  <c r="K163" i="10"/>
  <c r="C164" i="10"/>
  <c r="K164" i="10"/>
  <c r="C165" i="10"/>
  <c r="K165" i="10"/>
  <c r="C166" i="10"/>
  <c r="K166" i="10"/>
  <c r="C167" i="10"/>
  <c r="K167" i="10"/>
  <c r="C168" i="10"/>
  <c r="K168" i="10"/>
  <c r="C169" i="10"/>
  <c r="K169" i="10"/>
  <c r="C170" i="10"/>
  <c r="K170" i="10"/>
  <c r="C171" i="10"/>
  <c r="K171" i="10"/>
  <c r="C172" i="10"/>
  <c r="K172" i="10"/>
  <c r="C173" i="10"/>
  <c r="K173" i="10"/>
  <c r="C174" i="10"/>
  <c r="K174" i="10"/>
  <c r="C175" i="10"/>
  <c r="K175" i="10"/>
  <c r="C176" i="10"/>
  <c r="K176" i="10"/>
  <c r="C177" i="10"/>
  <c r="K177" i="10"/>
  <c r="C178" i="10"/>
  <c r="K178" i="10"/>
  <c r="C179" i="10"/>
  <c r="K179" i="10"/>
  <c r="C180" i="10"/>
  <c r="K180" i="10"/>
  <c r="C181" i="10"/>
  <c r="K181" i="10"/>
  <c r="C182" i="10"/>
  <c r="K182" i="10"/>
  <c r="C183" i="10"/>
  <c r="K183" i="10"/>
  <c r="C184" i="10"/>
  <c r="K184" i="10"/>
  <c r="C185" i="10"/>
  <c r="K185" i="10"/>
  <c r="C186" i="10"/>
  <c r="K186" i="10"/>
  <c r="C187" i="10"/>
  <c r="K187" i="10"/>
  <c r="C188" i="10"/>
  <c r="K188" i="10"/>
  <c r="C189" i="10"/>
  <c r="K189" i="10"/>
  <c r="C190" i="10"/>
  <c r="K190" i="10"/>
  <c r="C191" i="10"/>
  <c r="K191" i="10"/>
  <c r="C192" i="10"/>
  <c r="K192" i="10"/>
  <c r="C193" i="10"/>
  <c r="K193" i="10"/>
  <c r="C194" i="10"/>
  <c r="K194" i="10"/>
  <c r="C195" i="10"/>
  <c r="K195" i="10"/>
  <c r="C196" i="10"/>
  <c r="K196" i="10"/>
  <c r="C197" i="10"/>
  <c r="K197" i="10"/>
  <c r="C198" i="10"/>
  <c r="K198" i="10"/>
  <c r="C199" i="10"/>
  <c r="K199" i="10"/>
  <c r="C200" i="10"/>
  <c r="K200" i="10"/>
  <c r="C201" i="10"/>
  <c r="K201" i="10"/>
  <c r="C202" i="10"/>
  <c r="K202" i="10"/>
  <c r="C203" i="10"/>
  <c r="K203" i="10"/>
  <c r="C204" i="10"/>
  <c r="K204" i="10"/>
  <c r="C205" i="10"/>
  <c r="K205" i="10"/>
  <c r="C206" i="10"/>
  <c r="K206" i="10"/>
  <c r="C207" i="10"/>
  <c r="K207" i="10"/>
  <c r="C208" i="10"/>
  <c r="K208" i="10"/>
  <c r="C209" i="10"/>
  <c r="K209" i="10"/>
  <c r="C210" i="10"/>
  <c r="K210" i="10"/>
  <c r="C211" i="10"/>
  <c r="K211" i="10"/>
  <c r="C212" i="10"/>
  <c r="K212" i="10"/>
  <c r="C213" i="10"/>
  <c r="K213" i="10"/>
  <c r="C214" i="10"/>
  <c r="K214" i="10"/>
  <c r="C215" i="10"/>
  <c r="K215" i="10"/>
  <c r="C216" i="10"/>
  <c r="K216" i="10"/>
  <c r="C217" i="10"/>
  <c r="K217" i="10"/>
  <c r="C218" i="10"/>
  <c r="K218" i="10"/>
  <c r="C219" i="10"/>
  <c r="K219" i="10"/>
  <c r="C220" i="10"/>
  <c r="K220" i="10"/>
  <c r="C221" i="10"/>
  <c r="K221" i="10"/>
  <c r="C222" i="10"/>
  <c r="K222" i="10"/>
  <c r="C223" i="10"/>
  <c r="K223" i="10"/>
  <c r="C224" i="10"/>
  <c r="K224" i="10"/>
  <c r="C225" i="10"/>
  <c r="K225" i="10"/>
  <c r="C226" i="10"/>
  <c r="K226" i="10"/>
  <c r="C227" i="10"/>
  <c r="K227" i="10"/>
  <c r="C228" i="10"/>
  <c r="K228" i="10"/>
  <c r="C229" i="10"/>
  <c r="K229" i="10"/>
  <c r="C230" i="10"/>
  <c r="K230" i="10"/>
  <c r="C231" i="10"/>
  <c r="K231" i="10"/>
  <c r="C232" i="10"/>
  <c r="K232" i="10"/>
  <c r="C233" i="10"/>
  <c r="K233" i="10"/>
  <c r="C234" i="10"/>
  <c r="K234" i="10"/>
  <c r="C235" i="10"/>
  <c r="K235" i="10"/>
  <c r="C236" i="10"/>
  <c r="K236" i="10"/>
  <c r="C237" i="10"/>
  <c r="K237" i="10"/>
  <c r="C238" i="10"/>
  <c r="K238" i="10"/>
  <c r="C239" i="10"/>
  <c r="K239" i="10"/>
  <c r="C240" i="10"/>
  <c r="K240" i="10"/>
  <c r="C241" i="10"/>
  <c r="K241" i="10"/>
  <c r="C242" i="10"/>
  <c r="K242" i="10"/>
  <c r="C243" i="10"/>
  <c r="K243" i="10"/>
  <c r="C244" i="10"/>
  <c r="K244" i="10"/>
  <c r="C245" i="10"/>
  <c r="K245" i="10"/>
  <c r="C246" i="10"/>
  <c r="K246" i="10"/>
  <c r="C247" i="10"/>
  <c r="K247" i="10"/>
  <c r="C248" i="10"/>
  <c r="K248" i="10"/>
  <c r="C249" i="10"/>
  <c r="K249" i="10"/>
  <c r="C250" i="10"/>
  <c r="K250" i="10"/>
  <c r="C251" i="10"/>
  <c r="K251" i="10"/>
  <c r="C252" i="10"/>
  <c r="K252" i="10"/>
  <c r="C253" i="10"/>
  <c r="K253" i="10"/>
  <c r="C254" i="10"/>
  <c r="K254" i="10"/>
  <c r="C255" i="10"/>
  <c r="K255" i="10"/>
  <c r="C256" i="10"/>
  <c r="K256" i="10"/>
  <c r="C257" i="10"/>
  <c r="K257" i="10"/>
  <c r="C258" i="10"/>
  <c r="K258" i="10"/>
  <c r="C259" i="10"/>
  <c r="K259" i="10"/>
  <c r="C260" i="10"/>
  <c r="K260" i="10"/>
  <c r="C261" i="10"/>
  <c r="K261" i="10"/>
  <c r="C262" i="10"/>
  <c r="K262" i="10"/>
  <c r="C263" i="10"/>
  <c r="K263" i="10"/>
  <c r="C264" i="10"/>
  <c r="K264" i="10"/>
  <c r="C265" i="10"/>
  <c r="K265" i="10"/>
  <c r="C266" i="10"/>
  <c r="K266" i="10"/>
  <c r="C267" i="10"/>
  <c r="K267" i="10"/>
  <c r="C268" i="10"/>
  <c r="K268" i="10"/>
  <c r="C269" i="10"/>
  <c r="K269" i="10"/>
  <c r="C270" i="10"/>
  <c r="K270" i="10"/>
  <c r="C271" i="10"/>
  <c r="K271" i="10"/>
  <c r="C272" i="10"/>
  <c r="K272" i="10"/>
  <c r="C273" i="10"/>
  <c r="K273" i="10"/>
  <c r="C274" i="10"/>
  <c r="K274" i="10"/>
  <c r="C275" i="10"/>
  <c r="K275" i="10"/>
  <c r="C276" i="10"/>
  <c r="K276" i="10"/>
  <c r="C277" i="10"/>
  <c r="K277" i="10"/>
  <c r="C278" i="10"/>
  <c r="K278" i="10"/>
  <c r="C279" i="10"/>
  <c r="K279" i="10"/>
  <c r="C280" i="10"/>
  <c r="K280" i="10"/>
  <c r="C281" i="10"/>
  <c r="K281" i="10"/>
  <c r="C282" i="10"/>
  <c r="K282" i="10"/>
  <c r="C283" i="10"/>
  <c r="K283" i="10"/>
  <c r="C284" i="10"/>
  <c r="K284" i="10"/>
  <c r="C285" i="10"/>
  <c r="K285" i="10"/>
  <c r="C286" i="10"/>
  <c r="K286" i="10"/>
  <c r="C287" i="10"/>
  <c r="K287" i="10"/>
  <c r="C288" i="10"/>
  <c r="K288" i="10"/>
  <c r="C289" i="10"/>
  <c r="K289" i="10"/>
  <c r="C16" i="10"/>
  <c r="K16" i="10"/>
  <c r="C17" i="10"/>
  <c r="K17" i="10"/>
  <c r="C18" i="10"/>
  <c r="K18" i="10"/>
  <c r="C19" i="10"/>
  <c r="K19" i="10"/>
  <c r="C20" i="10"/>
  <c r="K20" i="10"/>
  <c r="C21" i="10"/>
  <c r="K21" i="10"/>
  <c r="C22" i="10"/>
  <c r="K22" i="10"/>
  <c r="C15" i="11"/>
  <c r="K15" i="11"/>
  <c r="C16" i="11"/>
  <c r="K16" i="11"/>
  <c r="C17" i="11"/>
  <c r="K17" i="11"/>
  <c r="C18" i="11"/>
  <c r="K18" i="11"/>
  <c r="C19" i="11"/>
  <c r="K19" i="11"/>
  <c r="B20" i="11"/>
  <c r="C20" i="11"/>
  <c r="K20" i="11"/>
  <c r="K21" i="11"/>
  <c r="K22" i="11"/>
  <c r="K23" i="11"/>
  <c r="K24" i="11"/>
  <c r="C49" i="11"/>
  <c r="K49" i="11"/>
  <c r="C50" i="11"/>
  <c r="K50" i="11"/>
  <c r="C51" i="11"/>
  <c r="K51" i="11"/>
  <c r="C52" i="11"/>
  <c r="K52" i="11"/>
  <c r="C53" i="11"/>
  <c r="K53" i="11"/>
  <c r="B54" i="11"/>
  <c r="K54" i="11"/>
  <c r="K55" i="11"/>
  <c r="K56" i="11"/>
  <c r="K57" i="11"/>
  <c r="K58" i="11"/>
  <c r="C59" i="11"/>
  <c r="K59" i="11"/>
  <c r="C60" i="11"/>
  <c r="K60" i="11"/>
  <c r="C16" i="12"/>
  <c r="K16" i="12"/>
  <c r="C17" i="12"/>
  <c r="K17" i="12"/>
  <c r="C18" i="12"/>
  <c r="K18" i="12"/>
  <c r="C19" i="12"/>
  <c r="K19" i="12"/>
  <c r="C20" i="12"/>
  <c r="K20" i="12"/>
  <c r="C24" i="12"/>
  <c r="K24" i="12"/>
  <c r="C25" i="12"/>
  <c r="K25" i="12"/>
  <c r="C26" i="12"/>
  <c r="K26" i="12"/>
  <c r="C27" i="12"/>
  <c r="K27" i="12"/>
  <c r="C28" i="12"/>
  <c r="K28" i="12"/>
  <c r="C29" i="12"/>
  <c r="K29" i="12"/>
  <c r="C30" i="12"/>
  <c r="K30" i="12"/>
  <c r="C31" i="12"/>
  <c r="K31" i="12"/>
  <c r="C32" i="12"/>
  <c r="K32" i="12"/>
  <c r="C33" i="12"/>
  <c r="K33" i="12"/>
  <c r="C37" i="12"/>
  <c r="K37" i="12"/>
  <c r="C38" i="12"/>
  <c r="K38" i="12"/>
  <c r="C39" i="12"/>
  <c r="K39" i="12"/>
  <c r="C40" i="12"/>
  <c r="K40" i="12"/>
  <c r="C41" i="12"/>
  <c r="K41" i="12"/>
  <c r="C42" i="12"/>
  <c r="K42" i="12"/>
  <c r="C43" i="12"/>
  <c r="K43" i="12"/>
  <c r="C44" i="12"/>
  <c r="K44" i="12"/>
  <c r="C45" i="12"/>
  <c r="K45" i="12"/>
  <c r="C46" i="12"/>
  <c r="K46" i="12"/>
  <c r="C47" i="12"/>
  <c r="K47" i="12"/>
  <c r="C48" i="12"/>
  <c r="K48" i="12"/>
  <c r="C49" i="12"/>
  <c r="K49" i="12"/>
  <c r="C50" i="12"/>
  <c r="K50" i="12"/>
  <c r="C51" i="12"/>
  <c r="K51" i="12"/>
  <c r="C52" i="12"/>
  <c r="K52" i="12"/>
  <c r="C53" i="12"/>
  <c r="K53" i="12"/>
  <c r="C54" i="12"/>
  <c r="K54" i="12"/>
  <c r="C55" i="12"/>
  <c r="K55" i="12"/>
  <c r="C56" i="12"/>
  <c r="K56" i="12"/>
  <c r="C60" i="12"/>
  <c r="K60" i="12"/>
  <c r="C61" i="12"/>
  <c r="K61" i="12"/>
  <c r="C62" i="12"/>
  <c r="K62" i="12"/>
  <c r="C63" i="12"/>
  <c r="K63" i="12"/>
  <c r="C64" i="12"/>
  <c r="K64" i="12"/>
  <c r="C65" i="12"/>
  <c r="K65" i="12"/>
  <c r="C66" i="12"/>
  <c r="K66" i="12"/>
  <c r="C67" i="12"/>
  <c r="K67" i="12"/>
  <c r="C68" i="12"/>
  <c r="K68" i="12"/>
  <c r="C69" i="12"/>
  <c r="K69" i="12"/>
  <c r="C70" i="12"/>
  <c r="K70" i="12"/>
  <c r="C71" i="12"/>
  <c r="K71" i="12"/>
  <c r="C72" i="12"/>
  <c r="K72" i="12"/>
  <c r="C73" i="12"/>
  <c r="K73" i="12"/>
  <c r="C74" i="12"/>
  <c r="K74" i="12"/>
  <c r="C75" i="12"/>
  <c r="K75" i="12"/>
  <c r="C76" i="12"/>
  <c r="K76" i="12"/>
  <c r="C77" i="12"/>
  <c r="K77" i="12"/>
  <c r="C78" i="12"/>
  <c r="K78" i="12"/>
  <c r="C79" i="12"/>
  <c r="K79" i="12"/>
  <c r="B80" i="12"/>
  <c r="J80" i="12"/>
  <c r="K80" i="12"/>
  <c r="C21" i="13"/>
  <c r="K21" i="13"/>
  <c r="C22" i="13"/>
  <c r="K22" i="13"/>
  <c r="C23" i="13"/>
  <c r="K23" i="13"/>
  <c r="C24" i="13"/>
  <c r="K24" i="13"/>
  <c r="C25" i="13"/>
  <c r="K25" i="13"/>
  <c r="C26" i="13"/>
  <c r="K26" i="13"/>
  <c r="C27" i="13"/>
  <c r="K27" i="13"/>
  <c r="C28" i="13"/>
  <c r="K28" i="13"/>
  <c r="C29" i="13"/>
  <c r="K29" i="13"/>
  <c r="C30" i="13"/>
  <c r="K30" i="13"/>
  <c r="C34" i="13"/>
  <c r="K34" i="13"/>
  <c r="C35" i="13"/>
  <c r="K35" i="13"/>
  <c r="C36" i="13"/>
  <c r="K36" i="13"/>
  <c r="C37" i="13"/>
  <c r="K37" i="13"/>
  <c r="C38" i="13"/>
  <c r="K38" i="13"/>
  <c r="C39" i="13"/>
  <c r="K39" i="13"/>
  <c r="C40" i="13"/>
  <c r="K40" i="13"/>
  <c r="C41" i="13"/>
  <c r="K41" i="13"/>
  <c r="C42" i="13"/>
  <c r="K42" i="13"/>
  <c r="C43" i="13"/>
  <c r="K43" i="13"/>
  <c r="C44" i="13"/>
  <c r="K44" i="13"/>
  <c r="C45" i="13"/>
  <c r="K45" i="13"/>
  <c r="C46" i="13"/>
  <c r="K46" i="13"/>
  <c r="C47" i="13"/>
  <c r="K47" i="13"/>
  <c r="C48" i="13"/>
  <c r="K48" i="13"/>
  <c r="C49" i="13"/>
  <c r="K49" i="13"/>
  <c r="C50" i="13"/>
  <c r="K50" i="13"/>
  <c r="C51" i="13"/>
  <c r="K51" i="13"/>
  <c r="C52" i="13"/>
  <c r="K52" i="13"/>
  <c r="C53" i="13"/>
  <c r="K53" i="13"/>
  <c r="C57" i="13"/>
  <c r="K57" i="13"/>
  <c r="C58" i="13"/>
  <c r="K58" i="13"/>
  <c r="C59" i="13"/>
  <c r="K59" i="13"/>
  <c r="C60" i="13"/>
  <c r="K60" i="13"/>
  <c r="C61" i="13"/>
  <c r="K61" i="13"/>
  <c r="C62" i="13"/>
  <c r="K62" i="13"/>
  <c r="C63" i="13"/>
  <c r="K63" i="13"/>
  <c r="C64" i="13"/>
  <c r="K64" i="13"/>
  <c r="C65" i="13"/>
  <c r="K65" i="13"/>
  <c r="C66" i="13"/>
  <c r="K66" i="13"/>
  <c r="C67" i="13"/>
  <c r="K67" i="13"/>
  <c r="C68" i="13"/>
  <c r="K68" i="13"/>
  <c r="C69" i="13"/>
  <c r="K69" i="13"/>
  <c r="C70" i="13"/>
  <c r="K70" i="13"/>
  <c r="C71" i="13"/>
  <c r="K71" i="13"/>
  <c r="C72" i="13"/>
  <c r="K72" i="13"/>
  <c r="C73" i="13"/>
  <c r="K73" i="13"/>
  <c r="C74" i="13"/>
  <c r="K74" i="13"/>
  <c r="C75" i="13"/>
  <c r="K75" i="13"/>
  <c r="C76" i="13"/>
  <c r="K76" i="13"/>
  <c r="C77" i="13"/>
  <c r="K77" i="13"/>
  <c r="C78" i="13"/>
  <c r="K78" i="13"/>
  <c r="C79" i="13"/>
  <c r="K79" i="13"/>
  <c r="C80" i="13"/>
  <c r="K80" i="13"/>
  <c r="C81" i="13"/>
  <c r="K81" i="13"/>
  <c r="C82" i="13"/>
  <c r="K82" i="13"/>
  <c r="C83" i="13"/>
  <c r="K83" i="13"/>
  <c r="C84" i="13"/>
  <c r="K84" i="13"/>
  <c r="C85" i="13"/>
  <c r="K85" i="13"/>
  <c r="C86" i="13"/>
  <c r="K86" i="13"/>
  <c r="C87" i="13"/>
  <c r="K87" i="13"/>
  <c r="C88" i="13"/>
  <c r="K88" i="13"/>
  <c r="C89" i="13"/>
  <c r="K89" i="13"/>
  <c r="C90" i="13"/>
  <c r="K90" i="13"/>
  <c r="C91" i="13"/>
  <c r="K91" i="13"/>
  <c r="C92" i="13"/>
  <c r="K92" i="13"/>
  <c r="C93" i="13"/>
  <c r="K93" i="13"/>
  <c r="C94" i="13"/>
  <c r="K94" i="13"/>
  <c r="C95" i="13"/>
  <c r="K95" i="13"/>
  <c r="C96" i="13"/>
  <c r="K96" i="13"/>
  <c r="C100" i="13"/>
  <c r="K100" i="13"/>
  <c r="C101" i="13"/>
  <c r="K101" i="13"/>
  <c r="C102" i="13"/>
  <c r="K102" i="13"/>
  <c r="C103" i="13"/>
  <c r="K103" i="13"/>
  <c r="C104" i="13"/>
  <c r="K104" i="13"/>
  <c r="C105" i="13"/>
  <c r="K105" i="13"/>
  <c r="C106" i="13"/>
  <c r="K106" i="13"/>
  <c r="C107" i="13"/>
  <c r="K107" i="13"/>
  <c r="C108" i="13"/>
  <c r="K108" i="13"/>
  <c r="C109" i="13"/>
  <c r="K109" i="13"/>
  <c r="C110" i="13"/>
  <c r="K110" i="13"/>
  <c r="C111" i="13"/>
  <c r="K111" i="13"/>
  <c r="C112" i="13"/>
  <c r="K112" i="13"/>
  <c r="C113" i="13"/>
  <c r="K113" i="13"/>
  <c r="C114" i="13"/>
  <c r="K114" i="13"/>
  <c r="C115" i="13"/>
  <c r="K115" i="13"/>
  <c r="C116" i="13"/>
  <c r="K116" i="13"/>
  <c r="C117" i="13"/>
  <c r="K117" i="13"/>
  <c r="C118" i="13"/>
  <c r="K118" i="13"/>
  <c r="C119" i="13"/>
  <c r="K119" i="13"/>
  <c r="C120" i="13"/>
  <c r="K120" i="13"/>
  <c r="C121" i="13"/>
  <c r="K121" i="13"/>
  <c r="C122" i="13"/>
  <c r="K122" i="13"/>
  <c r="C123" i="13"/>
  <c r="K123" i="13"/>
  <c r="C124" i="13"/>
  <c r="K124" i="13"/>
  <c r="C125" i="13"/>
  <c r="K125" i="13"/>
  <c r="C126" i="13"/>
  <c r="K126" i="13"/>
  <c r="C127" i="13"/>
  <c r="K127" i="13"/>
  <c r="C128" i="13"/>
  <c r="K128" i="13"/>
  <c r="C129" i="13"/>
  <c r="K129" i="13"/>
  <c r="C130" i="13"/>
  <c r="K130" i="13"/>
  <c r="C131" i="13"/>
  <c r="K131" i="13"/>
  <c r="C132" i="13"/>
  <c r="K132" i="13"/>
  <c r="C133" i="13"/>
  <c r="K133" i="13"/>
  <c r="C134" i="13"/>
  <c r="K134" i="13"/>
  <c r="C135" i="13"/>
  <c r="K135" i="13"/>
  <c r="C136" i="13"/>
  <c r="K136" i="13"/>
  <c r="C137" i="13"/>
  <c r="K137" i="13"/>
  <c r="C138" i="13"/>
  <c r="K138" i="13"/>
  <c r="C139" i="13"/>
  <c r="K139" i="13"/>
  <c r="C140" i="13"/>
  <c r="K140" i="13"/>
  <c r="C141" i="13"/>
  <c r="K141" i="13"/>
  <c r="C142" i="13"/>
  <c r="K142" i="13"/>
  <c r="C143" i="13"/>
  <c r="K143" i="13"/>
  <c r="C144" i="13"/>
  <c r="K144" i="13"/>
  <c r="C145" i="13"/>
  <c r="K145" i="13"/>
  <c r="C146" i="13"/>
  <c r="K146" i="13"/>
  <c r="C147" i="13"/>
  <c r="K147" i="13"/>
  <c r="C148" i="13"/>
  <c r="K148" i="13"/>
  <c r="C149" i="13"/>
  <c r="K149" i="13"/>
  <c r="C150" i="13"/>
  <c r="K150" i="13"/>
  <c r="C151" i="13"/>
  <c r="K151" i="13"/>
  <c r="C152" i="13"/>
  <c r="K152" i="13"/>
  <c r="C153" i="13"/>
  <c r="K153" i="13"/>
  <c r="C154" i="13"/>
  <c r="K154" i="13"/>
  <c r="C155" i="13"/>
  <c r="K155" i="13"/>
  <c r="C156" i="13"/>
  <c r="K156" i="13"/>
  <c r="C157" i="13"/>
  <c r="K157" i="13"/>
  <c r="C158" i="13"/>
  <c r="K158" i="13"/>
  <c r="C159" i="13"/>
  <c r="K159" i="13"/>
  <c r="C160" i="13"/>
  <c r="K160" i="13"/>
  <c r="C161" i="13"/>
  <c r="K161" i="13"/>
  <c r="C162" i="13"/>
  <c r="K162" i="13"/>
  <c r="C163" i="13"/>
  <c r="K163" i="13"/>
  <c r="C164" i="13"/>
  <c r="K164" i="13"/>
  <c r="C165" i="13"/>
  <c r="K165" i="13"/>
  <c r="C166" i="13"/>
  <c r="K166" i="13"/>
  <c r="C167" i="13"/>
  <c r="K167" i="13"/>
  <c r="C168" i="13"/>
  <c r="K168" i="13"/>
  <c r="C169" i="13"/>
  <c r="K169" i="13"/>
  <c r="C170" i="13"/>
  <c r="K170" i="13"/>
  <c r="C171" i="13"/>
  <c r="K171" i="13"/>
  <c r="C172" i="13"/>
  <c r="K172" i="13"/>
  <c r="C173" i="13"/>
  <c r="K173" i="13"/>
  <c r="C174" i="13"/>
  <c r="K174" i="13"/>
  <c r="C175" i="13"/>
  <c r="K175" i="13"/>
  <c r="C176" i="13"/>
  <c r="K176" i="13"/>
  <c r="C177" i="13"/>
  <c r="K177" i="13"/>
  <c r="C178" i="13"/>
  <c r="K178" i="13"/>
  <c r="C179" i="13"/>
  <c r="K179" i="13"/>
  <c r="C183" i="13"/>
  <c r="K183" i="13"/>
  <c r="C184" i="13"/>
  <c r="K184" i="13"/>
  <c r="C185" i="13"/>
  <c r="K185" i="13"/>
  <c r="C186" i="13"/>
  <c r="K186" i="13"/>
  <c r="C187" i="13"/>
  <c r="K187" i="13"/>
  <c r="C188" i="13"/>
  <c r="K188" i="13"/>
  <c r="C189" i="13"/>
  <c r="K189" i="13"/>
  <c r="C190" i="13"/>
  <c r="K190" i="13"/>
  <c r="C191" i="13"/>
  <c r="K191" i="13"/>
  <c r="C192" i="13"/>
  <c r="K192" i="13"/>
  <c r="C193" i="13"/>
  <c r="K193" i="13"/>
  <c r="C194" i="13"/>
  <c r="K194" i="13"/>
  <c r="C195" i="13"/>
  <c r="K195" i="13"/>
  <c r="C196" i="13"/>
  <c r="K196" i="13"/>
  <c r="C197" i="13"/>
  <c r="K197" i="13"/>
  <c r="C198" i="13"/>
  <c r="K198" i="13"/>
  <c r="C199" i="13"/>
  <c r="K199" i="13"/>
  <c r="C200" i="13"/>
  <c r="K200" i="13"/>
  <c r="C201" i="13"/>
  <c r="K201" i="13"/>
  <c r="C202" i="13"/>
  <c r="K202" i="13"/>
  <c r="C203" i="13"/>
  <c r="K203" i="13"/>
  <c r="C204" i="13"/>
  <c r="K204" i="13"/>
  <c r="C205" i="13"/>
  <c r="K205" i="13"/>
  <c r="C206" i="13"/>
  <c r="K206" i="13"/>
  <c r="C207" i="13"/>
  <c r="K207" i="13"/>
  <c r="C208" i="13"/>
  <c r="K208" i="13"/>
  <c r="C209" i="13"/>
  <c r="K209" i="13"/>
  <c r="C210" i="13"/>
  <c r="K210" i="13"/>
  <c r="C211" i="13"/>
  <c r="K211" i="13"/>
  <c r="C212" i="13"/>
  <c r="K212" i="13"/>
  <c r="C213" i="13"/>
  <c r="K213" i="13"/>
  <c r="C214" i="13"/>
  <c r="K214" i="13"/>
  <c r="C215" i="13"/>
  <c r="K215" i="13"/>
  <c r="C216" i="13"/>
  <c r="K216" i="13"/>
  <c r="C217" i="13"/>
  <c r="K217" i="13"/>
  <c r="C218" i="13"/>
  <c r="K218" i="13"/>
  <c r="C219" i="13"/>
  <c r="K219" i="13"/>
  <c r="C220" i="13"/>
  <c r="K220" i="13"/>
  <c r="C221" i="13"/>
  <c r="K221" i="13"/>
  <c r="C222" i="13"/>
  <c r="K222" i="13"/>
  <c r="C223" i="13"/>
  <c r="K223" i="13"/>
  <c r="C224" i="13"/>
  <c r="K224" i="13"/>
  <c r="C225" i="13"/>
  <c r="K225" i="13"/>
  <c r="C226" i="13"/>
  <c r="K226" i="13"/>
  <c r="C227" i="13"/>
  <c r="K227" i="13"/>
  <c r="C228" i="13"/>
  <c r="K228" i="13"/>
  <c r="C229" i="13"/>
  <c r="K229" i="13"/>
  <c r="C230" i="13"/>
  <c r="K230" i="13"/>
  <c r="C231" i="13"/>
  <c r="K231" i="13"/>
  <c r="C232" i="13"/>
  <c r="K232" i="13"/>
  <c r="C233" i="13"/>
  <c r="K233" i="13"/>
  <c r="C234" i="13"/>
  <c r="K234" i="13"/>
  <c r="C235" i="13"/>
  <c r="K235" i="13"/>
  <c r="C236" i="13"/>
  <c r="K236" i="13"/>
  <c r="C237" i="13"/>
  <c r="K237" i="13"/>
  <c r="C238" i="13"/>
  <c r="K238" i="13"/>
  <c r="C239" i="13"/>
  <c r="K239" i="13"/>
  <c r="C240" i="13"/>
  <c r="K240" i="13"/>
  <c r="C241" i="13"/>
  <c r="K241" i="13"/>
  <c r="C242" i="13"/>
  <c r="K242" i="13"/>
  <c r="C243" i="13"/>
  <c r="K243" i="13"/>
  <c r="C244" i="13"/>
  <c r="K244" i="13"/>
  <c r="C245" i="13"/>
  <c r="K245" i="13"/>
  <c r="C246" i="13"/>
  <c r="K246" i="13"/>
  <c r="C247" i="13"/>
  <c r="K247" i="13"/>
  <c r="C248" i="13"/>
  <c r="K248" i="13"/>
  <c r="C249" i="13"/>
  <c r="K249" i="13"/>
  <c r="C250" i="13"/>
  <c r="K250" i="13"/>
  <c r="C251" i="13"/>
  <c r="K251" i="13"/>
  <c r="C252" i="13"/>
  <c r="K252" i="13"/>
  <c r="C253" i="13"/>
  <c r="K253" i="13"/>
  <c r="C254" i="13"/>
  <c r="K254" i="13"/>
  <c r="C255" i="13"/>
  <c r="K255" i="13"/>
  <c r="C256" i="13"/>
  <c r="K256" i="13"/>
  <c r="C257" i="13"/>
  <c r="K257" i="13"/>
  <c r="C258" i="13"/>
  <c r="K258" i="13"/>
  <c r="C259" i="13"/>
  <c r="K259" i="13"/>
  <c r="C260" i="13"/>
  <c r="K260" i="13"/>
  <c r="C261" i="13"/>
  <c r="K261" i="13"/>
  <c r="C262" i="13"/>
  <c r="K262" i="13"/>
  <c r="C263" i="13"/>
  <c r="K263" i="13"/>
  <c r="C264" i="13"/>
  <c r="K264" i="13"/>
  <c r="C265" i="13"/>
  <c r="K265" i="13"/>
  <c r="C266" i="13"/>
  <c r="K266" i="13"/>
  <c r="C267" i="13"/>
  <c r="K267" i="13"/>
  <c r="C268" i="13"/>
  <c r="K268" i="13"/>
  <c r="C269" i="13"/>
  <c r="K269" i="13"/>
  <c r="C270" i="13"/>
  <c r="K270" i="13"/>
  <c r="C271" i="13"/>
  <c r="K271" i="13"/>
  <c r="C272" i="13"/>
  <c r="K272" i="13"/>
  <c r="C273" i="13"/>
  <c r="K273" i="13"/>
  <c r="C274" i="13"/>
  <c r="K274" i="13"/>
  <c r="C275" i="13"/>
  <c r="K275" i="13"/>
  <c r="C276" i="13"/>
  <c r="K276" i="13"/>
  <c r="C277" i="13"/>
  <c r="K277" i="13"/>
  <c r="C278" i="13"/>
  <c r="K278" i="13"/>
  <c r="C279" i="13"/>
  <c r="K279" i="13"/>
  <c r="C280" i="13"/>
  <c r="K280" i="13"/>
  <c r="C281" i="13"/>
  <c r="K281" i="13"/>
  <c r="C282" i="13"/>
  <c r="K282" i="13"/>
  <c r="C283" i="13"/>
  <c r="K283" i="13"/>
  <c r="C284" i="13"/>
  <c r="K284" i="13"/>
  <c r="C285" i="13"/>
  <c r="K285" i="13"/>
  <c r="C286" i="13"/>
  <c r="K286" i="13"/>
  <c r="C287" i="13"/>
  <c r="K287" i="13"/>
  <c r="C288" i="13"/>
  <c r="K288" i="13"/>
  <c r="C289" i="13"/>
  <c r="K289" i="13"/>
  <c r="C290" i="13"/>
  <c r="K290" i="13"/>
  <c r="C291" i="13"/>
  <c r="K291" i="13"/>
  <c r="C292" i="13"/>
  <c r="K292" i="13"/>
  <c r="C293" i="13"/>
  <c r="K293" i="13"/>
  <c r="C294" i="13"/>
  <c r="K294" i="13"/>
  <c r="C295" i="13"/>
  <c r="K295" i="13"/>
  <c r="C296" i="13"/>
  <c r="K296" i="13"/>
  <c r="C297" i="13"/>
  <c r="K297" i="13"/>
  <c r="C298" i="13"/>
  <c r="K298" i="13"/>
  <c r="C299" i="13"/>
  <c r="K299" i="13"/>
  <c r="C300" i="13"/>
  <c r="K300" i="13"/>
  <c r="C301" i="13"/>
  <c r="K301" i="13"/>
  <c r="C302" i="13"/>
  <c r="K302" i="13"/>
  <c r="C303" i="13"/>
  <c r="K303" i="13"/>
  <c r="C304" i="13"/>
  <c r="K304" i="13"/>
  <c r="C305" i="13"/>
  <c r="K305" i="13"/>
  <c r="C306" i="13"/>
  <c r="K306" i="13"/>
  <c r="C307" i="13"/>
  <c r="K307" i="13"/>
  <c r="C308" i="13"/>
  <c r="K308" i="13"/>
  <c r="C309" i="13"/>
  <c r="K309" i="13"/>
  <c r="C310" i="13"/>
  <c r="K310" i="13"/>
  <c r="C311" i="13"/>
  <c r="K311" i="13"/>
  <c r="C312" i="13"/>
  <c r="K312" i="13"/>
  <c r="C313" i="13"/>
  <c r="K313" i="13"/>
  <c r="C314" i="13"/>
  <c r="K314" i="13"/>
  <c r="C315" i="13"/>
  <c r="K315" i="13"/>
  <c r="C316" i="13"/>
  <c r="K316" i="13"/>
  <c r="C317" i="13"/>
  <c r="K317" i="13"/>
  <c r="C318" i="13"/>
  <c r="K318" i="13"/>
  <c r="C319" i="13"/>
  <c r="K319" i="13"/>
  <c r="C320" i="13"/>
  <c r="K320" i="13"/>
  <c r="C321" i="13"/>
  <c r="K321" i="13"/>
  <c r="C322" i="13"/>
  <c r="K322" i="13"/>
  <c r="C323" i="13"/>
  <c r="K323" i="13"/>
  <c r="C324" i="13"/>
  <c r="K324" i="13"/>
  <c r="C325" i="13"/>
  <c r="K325" i="13"/>
  <c r="C326" i="13"/>
  <c r="K326" i="13"/>
  <c r="C327" i="13"/>
  <c r="K327" i="13"/>
  <c r="C328" i="13"/>
  <c r="K328" i="13"/>
  <c r="C329" i="13"/>
  <c r="K329" i="13"/>
  <c r="C330" i="13"/>
  <c r="K330" i="13"/>
  <c r="C331" i="13"/>
  <c r="K331" i="13"/>
  <c r="C332" i="13"/>
  <c r="K332" i="13"/>
  <c r="C333" i="13"/>
  <c r="K333" i="13"/>
  <c r="C334" i="13"/>
  <c r="K334" i="13"/>
  <c r="C335" i="13"/>
  <c r="K335" i="13"/>
  <c r="C336" i="13"/>
  <c r="K336" i="13"/>
  <c r="C337" i="13"/>
  <c r="K337" i="13"/>
  <c r="C338" i="13"/>
  <c r="K338" i="13"/>
  <c r="C339" i="13"/>
  <c r="K339" i="13"/>
  <c r="C340" i="13"/>
  <c r="K340" i="13"/>
  <c r="C341" i="13"/>
  <c r="K341" i="13"/>
  <c r="C342" i="13"/>
  <c r="K342" i="13"/>
  <c r="C16" i="14"/>
  <c r="K16" i="14"/>
  <c r="C17" i="14"/>
  <c r="K17" i="14"/>
  <c r="K18" i="14"/>
  <c r="C19" i="14"/>
  <c r="K19" i="14"/>
  <c r="C23" i="14"/>
  <c r="C24" i="14"/>
  <c r="C25" i="14"/>
  <c r="C26" i="14"/>
  <c r="K23" i="14"/>
  <c r="K24" i="14"/>
  <c r="K25" i="14"/>
  <c r="K26" i="14"/>
  <c r="K27" i="14"/>
  <c r="K31" i="14"/>
  <c r="K32" i="14"/>
  <c r="K33" i="14"/>
  <c r="K34" i="14"/>
  <c r="K35" i="14"/>
  <c r="K36" i="14"/>
  <c r="K37" i="14"/>
  <c r="K38" i="14"/>
  <c r="K39" i="14"/>
  <c r="K40" i="14"/>
  <c r="C32" i="14"/>
  <c r="C33" i="14"/>
  <c r="C34" i="14"/>
  <c r="C36" i="14"/>
  <c r="C37" i="14"/>
  <c r="C38" i="14"/>
  <c r="C40" i="14"/>
  <c r="C44" i="14"/>
  <c r="K44" i="14"/>
  <c r="K45" i="14"/>
  <c r="K46" i="14"/>
  <c r="K47" i="14"/>
  <c r="K48" i="14"/>
  <c r="K49" i="14"/>
  <c r="K50" i="14"/>
  <c r="K51" i="14"/>
  <c r="K52" i="14"/>
  <c r="K53" i="14"/>
  <c r="K5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K56" i="14"/>
  <c r="K57" i="14"/>
  <c r="K58" i="14"/>
  <c r="K59" i="14"/>
  <c r="K60" i="14"/>
  <c r="K61" i="14"/>
  <c r="K62" i="14"/>
  <c r="K63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C16" i="3"/>
  <c r="K16" i="3"/>
  <c r="C17" i="3"/>
  <c r="K17" i="3"/>
  <c r="C18" i="3"/>
  <c r="K18" i="3"/>
  <c r="C19" i="3"/>
  <c r="K19" i="3"/>
  <c r="C23" i="3"/>
  <c r="C24" i="3"/>
  <c r="C25" i="3"/>
  <c r="C26" i="3"/>
  <c r="C27" i="3"/>
  <c r="K23" i="3"/>
  <c r="K24" i="3"/>
  <c r="K25" i="3"/>
  <c r="K26" i="3"/>
  <c r="K27" i="3"/>
  <c r="C31" i="3"/>
  <c r="C32" i="3"/>
  <c r="C33" i="3"/>
  <c r="C34" i="3"/>
  <c r="C35" i="3"/>
  <c r="C36" i="3"/>
  <c r="C37" i="3"/>
  <c r="C38" i="3"/>
  <c r="C39" i="3"/>
  <c r="C40" i="3"/>
  <c r="K31" i="3"/>
  <c r="K32" i="3"/>
  <c r="K33" i="3"/>
  <c r="K34" i="3"/>
  <c r="K35" i="3"/>
  <c r="K36" i="3"/>
  <c r="K37" i="3"/>
  <c r="K38" i="3"/>
  <c r="K39" i="3"/>
  <c r="K40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K67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C29" i="2"/>
  <c r="C30" i="2"/>
  <c r="C31" i="2"/>
  <c r="C32" i="2"/>
  <c r="C33" i="2"/>
  <c r="C34" i="2"/>
  <c r="C35" i="2"/>
  <c r="C36" i="2"/>
  <c r="K29" i="2"/>
  <c r="K30" i="2"/>
  <c r="K31" i="2"/>
  <c r="K32" i="2"/>
  <c r="K33" i="2"/>
  <c r="K34" i="2"/>
  <c r="K35" i="2"/>
  <c r="K36" i="2"/>
  <c r="C40" i="2"/>
  <c r="K40" i="2"/>
  <c r="C41" i="2"/>
  <c r="K41" i="2"/>
  <c r="C42" i="2"/>
  <c r="K42" i="2"/>
  <c r="C43" i="2"/>
  <c r="K43" i="2"/>
  <c r="C44" i="2"/>
  <c r="K44" i="2"/>
  <c r="C45" i="2"/>
  <c r="K45" i="2"/>
  <c r="C46" i="2"/>
  <c r="K46" i="2"/>
  <c r="C47" i="2"/>
  <c r="K47" i="2"/>
  <c r="C48" i="2"/>
  <c r="K48" i="2"/>
  <c r="C49" i="2"/>
  <c r="K49" i="2"/>
  <c r="C50" i="2"/>
  <c r="K50" i="2"/>
  <c r="C16" i="2"/>
  <c r="K16" i="2"/>
  <c r="C17" i="2"/>
  <c r="K17" i="2"/>
  <c r="C18" i="2"/>
  <c r="K18" i="2"/>
  <c r="C19" i="2"/>
  <c r="K19" i="2"/>
  <c r="C20" i="2"/>
  <c r="K20" i="2"/>
  <c r="C21" i="2"/>
  <c r="K21" i="2"/>
  <c r="C22" i="2"/>
  <c r="K22" i="2"/>
  <c r="C23" i="2"/>
  <c r="K23" i="2"/>
  <c r="C24" i="2"/>
  <c r="K24" i="2"/>
  <c r="C25" i="2"/>
  <c r="K25" i="2"/>
  <c r="C54" i="2"/>
  <c r="K54" i="2"/>
  <c r="C55" i="2"/>
  <c r="K55" i="2"/>
  <c r="C56" i="2"/>
  <c r="K56" i="2"/>
  <c r="C57" i="2"/>
  <c r="K57" i="2"/>
  <c r="C58" i="2"/>
  <c r="K58" i="2"/>
  <c r="C59" i="2"/>
  <c r="K59" i="2"/>
  <c r="C60" i="2"/>
  <c r="K60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B30" i="1"/>
  <c r="B31" i="1"/>
  <c r="B32" i="1"/>
  <c r="B33" i="1"/>
  <c r="B34" i="1"/>
  <c r="B35" i="1"/>
  <c r="B19" i="1"/>
  <c r="B20" i="1"/>
  <c r="B21" i="1"/>
  <c r="B22" i="1"/>
  <c r="B23" i="1"/>
  <c r="B24" i="1"/>
  <c r="K87" i="8"/>
  <c r="J88" i="8"/>
  <c r="K17" i="8"/>
  <c r="J18" i="8"/>
  <c r="K18" i="8"/>
  <c r="C49" i="8"/>
  <c r="B50" i="8"/>
  <c r="C50" i="8"/>
  <c r="B51" i="8"/>
  <c r="B52" i="8"/>
  <c r="K50" i="8"/>
  <c r="J51" i="8"/>
  <c r="K51" i="8"/>
  <c r="K29" i="8"/>
  <c r="J30" i="8"/>
  <c r="J31" i="8"/>
  <c r="C18" i="8"/>
  <c r="B19" i="8"/>
  <c r="J52" i="8"/>
  <c r="K52" i="8"/>
  <c r="J19" i="8"/>
  <c r="J53" i="8"/>
  <c r="K53" i="8"/>
  <c r="K30" i="8"/>
  <c r="K150" i="17"/>
  <c r="J151" i="17"/>
  <c r="K151" i="17"/>
  <c r="C83" i="17"/>
  <c r="B84" i="17"/>
  <c r="B85" i="17"/>
  <c r="C48" i="17"/>
  <c r="B49" i="17"/>
  <c r="C49" i="17"/>
  <c r="C29" i="17"/>
  <c r="B30" i="17"/>
  <c r="B31" i="17"/>
  <c r="J49" i="17"/>
  <c r="K49" i="17"/>
  <c r="J30" i="17"/>
  <c r="J31" i="17"/>
  <c r="C87" i="8"/>
  <c r="C88" i="8"/>
  <c r="B89" i="8"/>
  <c r="B90" i="8"/>
  <c r="C30" i="8"/>
  <c r="C29" i="8"/>
  <c r="J81" i="12"/>
  <c r="B32" i="8"/>
  <c r="C32" i="8"/>
  <c r="C31" i="8"/>
  <c r="C89" i="8"/>
  <c r="C90" i="8"/>
  <c r="B91" i="8"/>
  <c r="C91" i="8"/>
  <c r="B33" i="8"/>
  <c r="B92" i="8"/>
  <c r="C92" i="8"/>
  <c r="B93" i="8"/>
  <c r="B94" i="8"/>
  <c r="C93" i="8"/>
  <c r="J152" i="17"/>
  <c r="K152" i="17"/>
  <c r="B50" i="17"/>
  <c r="B51" i="17"/>
  <c r="B52" i="17"/>
  <c r="B53" i="17"/>
  <c r="C53" i="17"/>
  <c r="C84" i="17"/>
  <c r="K83" i="17"/>
  <c r="J85" i="17"/>
  <c r="K85" i="17"/>
  <c r="K84" i="17"/>
  <c r="B152" i="17"/>
  <c r="C152" i="17"/>
  <c r="C151" i="17"/>
  <c r="J50" i="17"/>
  <c r="C50" i="17"/>
  <c r="C31" i="17"/>
  <c r="B32" i="17"/>
  <c r="C32" i="17"/>
  <c r="J86" i="17"/>
  <c r="K86" i="17"/>
  <c r="B153" i="17"/>
  <c r="C52" i="17"/>
  <c r="B33" i="17"/>
  <c r="B34" i="17"/>
  <c r="B35" i="17"/>
  <c r="J87" i="17"/>
  <c r="C33" i="17"/>
  <c r="C54" i="11"/>
  <c r="B55" i="11"/>
  <c r="B56" i="11"/>
  <c r="B57" i="11"/>
  <c r="C34" i="17"/>
  <c r="C19" i="8"/>
  <c r="B20" i="8"/>
  <c r="C51" i="8"/>
  <c r="B54" i="17"/>
  <c r="B55" i="17"/>
  <c r="C55" i="17"/>
  <c r="C55" i="11"/>
  <c r="B21" i="8"/>
  <c r="C20" i="8"/>
  <c r="B56" i="17"/>
  <c r="B57" i="17"/>
  <c r="C56" i="17"/>
  <c r="B154" i="17"/>
  <c r="C153" i="17"/>
  <c r="B95" i="8"/>
  <c r="C94" i="8"/>
  <c r="B22" i="8"/>
  <c r="C21" i="8"/>
  <c r="J88" i="17"/>
  <c r="K87" i="17"/>
  <c r="K30" i="17"/>
  <c r="J82" i="12"/>
  <c r="K81" i="12"/>
  <c r="J20" i="8"/>
  <c r="K19" i="8"/>
  <c r="K31" i="8"/>
  <c r="J32" i="8"/>
  <c r="C35" i="17"/>
  <c r="B36" i="17"/>
  <c r="C85" i="17"/>
  <c r="B86" i="17"/>
  <c r="C52" i="8"/>
  <c r="B53" i="8"/>
  <c r="J89" i="8"/>
  <c r="K88" i="8"/>
  <c r="B58" i="17"/>
  <c r="C57" i="17"/>
  <c r="K50" i="17"/>
  <c r="J51" i="17"/>
  <c r="C33" i="8"/>
  <c r="B34" i="8"/>
  <c r="J32" i="17"/>
  <c r="K31" i="17"/>
  <c r="J153" i="17"/>
  <c r="B81" i="12"/>
  <c r="C80" i="12"/>
  <c r="C54" i="17"/>
  <c r="C51" i="17"/>
  <c r="J54" i="8"/>
  <c r="C30" i="17"/>
  <c r="C81" i="12"/>
  <c r="B82" i="12"/>
  <c r="B35" i="8"/>
  <c r="C34" i="8"/>
  <c r="B87" i="17"/>
  <c r="C86" i="17"/>
  <c r="K32" i="8"/>
  <c r="J33" i="8"/>
  <c r="J89" i="17"/>
  <c r="K88" i="17"/>
  <c r="B96" i="8"/>
  <c r="C95" i="8"/>
  <c r="K54" i="8"/>
  <c r="J55" i="8"/>
  <c r="K153" i="17"/>
  <c r="J154" i="17"/>
  <c r="B59" i="17"/>
  <c r="C58" i="17"/>
  <c r="K82" i="12"/>
  <c r="J83" i="12"/>
  <c r="J52" i="17"/>
  <c r="K51" i="17"/>
  <c r="B54" i="8"/>
  <c r="C53" i="8"/>
  <c r="C36" i="17"/>
  <c r="B37" i="17"/>
  <c r="B23" i="8"/>
  <c r="C23" i="8"/>
  <c r="C22" i="8"/>
  <c r="C154" i="17"/>
  <c r="B155" i="17"/>
  <c r="K32" i="17"/>
  <c r="J33" i="17"/>
  <c r="K89" i="8"/>
  <c r="J90" i="8"/>
  <c r="J21" i="8"/>
  <c r="K20" i="8"/>
  <c r="J53" i="17"/>
  <c r="K52" i="17"/>
  <c r="J91" i="8"/>
  <c r="K90" i="8"/>
  <c r="C155" i="17"/>
  <c r="B156" i="17"/>
  <c r="B38" i="17"/>
  <c r="C37" i="17"/>
  <c r="K55" i="8"/>
  <c r="J56" i="8"/>
  <c r="C59" i="17"/>
  <c r="B60" i="17"/>
  <c r="K89" i="17"/>
  <c r="J90" i="17"/>
  <c r="B88" i="17"/>
  <c r="C87" i="17"/>
  <c r="B36" i="8"/>
  <c r="C35" i="8"/>
  <c r="J34" i="17"/>
  <c r="K33" i="17"/>
  <c r="K83" i="12"/>
  <c r="J84" i="12"/>
  <c r="J155" i="17"/>
  <c r="K154" i="17"/>
  <c r="K33" i="8"/>
  <c r="J34" i="8"/>
  <c r="C82" i="12"/>
  <c r="B83" i="12"/>
  <c r="K21" i="8"/>
  <c r="J22" i="8"/>
  <c r="C54" i="8"/>
  <c r="B55" i="8"/>
  <c r="C96" i="8"/>
  <c r="B97" i="8"/>
  <c r="K22" i="8"/>
  <c r="J23" i="8"/>
  <c r="K23" i="8"/>
  <c r="B61" i="17"/>
  <c r="C60" i="17"/>
  <c r="K155" i="17"/>
  <c r="J156" i="17"/>
  <c r="J35" i="17"/>
  <c r="K34" i="17"/>
  <c r="C88" i="17"/>
  <c r="B89" i="17"/>
  <c r="C38" i="17"/>
  <c r="B39" i="17"/>
  <c r="J92" i="8"/>
  <c r="K91" i="8"/>
  <c r="C55" i="8"/>
  <c r="B56" i="8"/>
  <c r="B84" i="12"/>
  <c r="C83" i="12"/>
  <c r="K34" i="8"/>
  <c r="J35" i="8"/>
  <c r="K84" i="12"/>
  <c r="J85" i="12"/>
  <c r="J91" i="17"/>
  <c r="K90" i="17"/>
  <c r="K56" i="8"/>
  <c r="J57" i="8"/>
  <c r="B157" i="17"/>
  <c r="C156" i="17"/>
  <c r="B98" i="8"/>
  <c r="C97" i="8"/>
  <c r="C36" i="8"/>
  <c r="B37" i="8"/>
  <c r="J54" i="17"/>
  <c r="K53" i="17"/>
  <c r="J55" i="17"/>
  <c r="K54" i="17"/>
  <c r="C37" i="8"/>
  <c r="B38" i="8"/>
  <c r="J36" i="8"/>
  <c r="K35" i="8"/>
  <c r="B57" i="8"/>
  <c r="C56" i="8"/>
  <c r="B40" i="17"/>
  <c r="C39" i="17"/>
  <c r="B99" i="8"/>
  <c r="C98" i="8"/>
  <c r="C157" i="17"/>
  <c r="B158" i="17"/>
  <c r="K91" i="17"/>
  <c r="J92" i="17"/>
  <c r="J36" i="17"/>
  <c r="K35" i="17"/>
  <c r="B62" i="17"/>
  <c r="C61" i="17"/>
  <c r="K57" i="8"/>
  <c r="J58" i="8"/>
  <c r="K85" i="12"/>
  <c r="J86" i="12"/>
  <c r="C89" i="17"/>
  <c r="B90" i="17"/>
  <c r="J157" i="17"/>
  <c r="K156" i="17"/>
  <c r="C84" i="12"/>
  <c r="B85" i="12"/>
  <c r="J93" i="8"/>
  <c r="K92" i="8"/>
  <c r="K92" i="17"/>
  <c r="J93" i="17"/>
  <c r="C38" i="8"/>
  <c r="B39" i="8"/>
  <c r="B63" i="17"/>
  <c r="C62" i="17"/>
  <c r="B100" i="8"/>
  <c r="C99" i="8"/>
  <c r="C57" i="8"/>
  <c r="B58" i="8"/>
  <c r="K93" i="8"/>
  <c r="J94" i="8"/>
  <c r="J59" i="8"/>
  <c r="K58" i="8"/>
  <c r="C158" i="17"/>
  <c r="B159" i="17"/>
  <c r="K86" i="12"/>
  <c r="J87" i="12"/>
  <c r="J158" i="17"/>
  <c r="K157" i="17"/>
  <c r="C85" i="12"/>
  <c r="B86" i="12"/>
  <c r="C90" i="17"/>
  <c r="B91" i="17"/>
  <c r="J37" i="17"/>
  <c r="K36" i="17"/>
  <c r="C40" i="17"/>
  <c r="B41" i="17"/>
  <c r="K36" i="8"/>
  <c r="J37" i="8"/>
  <c r="J56" i="17"/>
  <c r="K55" i="17"/>
  <c r="B42" i="17"/>
  <c r="C42" i="17"/>
  <c r="C41" i="17"/>
  <c r="C159" i="17"/>
  <c r="B160" i="17"/>
  <c r="K94" i="8"/>
  <c r="J95" i="8"/>
  <c r="B40" i="8"/>
  <c r="C39" i="8"/>
  <c r="J159" i="17"/>
  <c r="K158" i="17"/>
  <c r="C100" i="8"/>
  <c r="B101" i="8"/>
  <c r="K37" i="8"/>
  <c r="J38" i="8"/>
  <c r="C86" i="12"/>
  <c r="B87" i="12"/>
  <c r="J88" i="12"/>
  <c r="K87" i="12"/>
  <c r="B59" i="8"/>
  <c r="C58" i="8"/>
  <c r="J94" i="17"/>
  <c r="K93" i="17"/>
  <c r="B92" i="17"/>
  <c r="C91" i="17"/>
  <c r="J57" i="17"/>
  <c r="K56" i="17"/>
  <c r="J38" i="17"/>
  <c r="K37" i="17"/>
  <c r="J60" i="8"/>
  <c r="K59" i="8"/>
  <c r="C63" i="17"/>
  <c r="B64" i="17"/>
  <c r="C87" i="12"/>
  <c r="B88" i="12"/>
  <c r="C101" i="8"/>
  <c r="B102" i="8"/>
  <c r="C160" i="17"/>
  <c r="B161" i="17"/>
  <c r="B93" i="17"/>
  <c r="C92" i="17"/>
  <c r="B60" i="8"/>
  <c r="C59" i="8"/>
  <c r="C40" i="8"/>
  <c r="B41" i="8"/>
  <c r="C64" i="17"/>
  <c r="B65" i="17"/>
  <c r="K38" i="8"/>
  <c r="J39" i="8"/>
  <c r="K95" i="8"/>
  <c r="J96" i="8"/>
  <c r="J39" i="17"/>
  <c r="K38" i="17"/>
  <c r="K60" i="8"/>
  <c r="J61" i="8"/>
  <c r="J58" i="17"/>
  <c r="K57" i="17"/>
  <c r="J95" i="17"/>
  <c r="K94" i="17"/>
  <c r="K88" i="12"/>
  <c r="J89" i="12"/>
  <c r="J160" i="17"/>
  <c r="K159" i="17"/>
  <c r="K89" i="12"/>
  <c r="J90" i="12"/>
  <c r="J40" i="8"/>
  <c r="K39" i="8"/>
  <c r="B42" i="8"/>
  <c r="B103" i="8"/>
  <c r="C102" i="8"/>
  <c r="J59" i="17"/>
  <c r="K58" i="17"/>
  <c r="J40" i="17"/>
  <c r="K39" i="17"/>
  <c r="C93" i="17"/>
  <c r="B94" i="17"/>
  <c r="K96" i="8"/>
  <c r="J97" i="8"/>
  <c r="C161" i="17"/>
  <c r="B162" i="17"/>
  <c r="B89" i="12"/>
  <c r="C88" i="12"/>
  <c r="J62" i="8"/>
  <c r="K61" i="8"/>
  <c r="B66" i="17"/>
  <c r="C65" i="17"/>
  <c r="K160" i="17"/>
  <c r="J161" i="17"/>
  <c r="J96" i="17"/>
  <c r="K95" i="17"/>
  <c r="B61" i="8"/>
  <c r="C60" i="8"/>
  <c r="J98" i="8"/>
  <c r="K97" i="8"/>
  <c r="J97" i="17"/>
  <c r="K96" i="17"/>
  <c r="C66" i="17"/>
  <c r="B67" i="17"/>
  <c r="C89" i="12"/>
  <c r="B90" i="12"/>
  <c r="K40" i="17"/>
  <c r="J41" i="17"/>
  <c r="B104" i="8"/>
  <c r="C103" i="8"/>
  <c r="K40" i="8"/>
  <c r="J41" i="8"/>
  <c r="C162" i="17"/>
  <c r="B163" i="17"/>
  <c r="C94" i="17"/>
  <c r="B95" i="17"/>
  <c r="J91" i="12"/>
  <c r="K90" i="12"/>
  <c r="K161" i="17"/>
  <c r="J162" i="17"/>
  <c r="C61" i="8"/>
  <c r="B62" i="8"/>
  <c r="J63" i="8"/>
  <c r="K62" i="8"/>
  <c r="J60" i="17"/>
  <c r="K59" i="17"/>
  <c r="B43" i="8"/>
  <c r="C42" i="8"/>
  <c r="C62" i="8"/>
  <c r="B63" i="8"/>
  <c r="C163" i="17"/>
  <c r="B164" i="17"/>
  <c r="B91" i="12"/>
  <c r="C90" i="12"/>
  <c r="K91" i="12"/>
  <c r="J92" i="12"/>
  <c r="C104" i="8"/>
  <c r="B105" i="8"/>
  <c r="J98" i="17"/>
  <c r="K97" i="17"/>
  <c r="J163" i="17"/>
  <c r="K162" i="17"/>
  <c r="B96" i="17"/>
  <c r="C95" i="17"/>
  <c r="J42" i="8"/>
  <c r="K41" i="8"/>
  <c r="K41" i="17"/>
  <c r="J42" i="17"/>
  <c r="K42" i="17"/>
  <c r="C67" i="17"/>
  <c r="B68" i="17"/>
  <c r="J61" i="17"/>
  <c r="K60" i="17"/>
  <c r="B44" i="8"/>
  <c r="C44" i="8"/>
  <c r="K63" i="8"/>
  <c r="J64" i="8"/>
  <c r="K98" i="8"/>
  <c r="J99" i="8"/>
  <c r="J93" i="12"/>
  <c r="K92" i="12"/>
  <c r="C164" i="17"/>
  <c r="B165" i="17"/>
  <c r="K61" i="17"/>
  <c r="J62" i="17"/>
  <c r="B97" i="17"/>
  <c r="C96" i="17"/>
  <c r="J99" i="17"/>
  <c r="K98" i="17"/>
  <c r="J65" i="8"/>
  <c r="K64" i="8"/>
  <c r="J100" i="8"/>
  <c r="K99" i="8"/>
  <c r="C68" i="17"/>
  <c r="B69" i="17"/>
  <c r="C105" i="8"/>
  <c r="B106" i="8"/>
  <c r="C63" i="8"/>
  <c r="B64" i="8"/>
  <c r="K42" i="8"/>
  <c r="J43" i="8"/>
  <c r="K163" i="17"/>
  <c r="J164" i="17"/>
  <c r="C91" i="12"/>
  <c r="B92" i="12"/>
  <c r="J165" i="17"/>
  <c r="K164" i="17"/>
  <c r="B65" i="8"/>
  <c r="C69" i="17"/>
  <c r="B70" i="17"/>
  <c r="C165" i="17"/>
  <c r="B166" i="17"/>
  <c r="K65" i="8"/>
  <c r="J66" i="8"/>
  <c r="C97" i="17"/>
  <c r="B98" i="17"/>
  <c r="C92" i="12"/>
  <c r="B93" i="12"/>
  <c r="J63" i="17"/>
  <c r="K62" i="17"/>
  <c r="K43" i="8"/>
  <c r="J44" i="8"/>
  <c r="K44" i="8"/>
  <c r="B107" i="8"/>
  <c r="C106" i="8"/>
  <c r="K100" i="8"/>
  <c r="J101" i="8"/>
  <c r="J100" i="17"/>
  <c r="K99" i="17"/>
  <c r="J94" i="12"/>
  <c r="K93" i="12"/>
  <c r="C98" i="17"/>
  <c r="B99" i="17"/>
  <c r="B167" i="17"/>
  <c r="C166" i="17"/>
  <c r="B66" i="8"/>
  <c r="C65" i="8"/>
  <c r="K100" i="17"/>
  <c r="J101" i="17"/>
  <c r="C107" i="8"/>
  <c r="B108" i="8"/>
  <c r="J64" i="17"/>
  <c r="K63" i="17"/>
  <c r="B94" i="12"/>
  <c r="C93" i="12"/>
  <c r="J67" i="8"/>
  <c r="K66" i="8"/>
  <c r="C70" i="17"/>
  <c r="B71" i="17"/>
  <c r="J102" i="8"/>
  <c r="K101" i="8"/>
  <c r="J95" i="12"/>
  <c r="K94" i="12"/>
  <c r="J166" i="17"/>
  <c r="K165" i="17"/>
  <c r="K101" i="17"/>
  <c r="J102" i="17"/>
  <c r="J167" i="17"/>
  <c r="K166" i="17"/>
  <c r="K102" i="8"/>
  <c r="J103" i="8"/>
  <c r="J68" i="8"/>
  <c r="K67" i="8"/>
  <c r="K64" i="17"/>
  <c r="J65" i="17"/>
  <c r="C167" i="17"/>
  <c r="B168" i="17"/>
  <c r="C71" i="17"/>
  <c r="B72" i="17"/>
  <c r="B109" i="8"/>
  <c r="C108" i="8"/>
  <c r="B100" i="17"/>
  <c r="C99" i="17"/>
  <c r="J96" i="12"/>
  <c r="K95" i="12"/>
  <c r="C94" i="12"/>
  <c r="B95" i="12"/>
  <c r="C66" i="8"/>
  <c r="B67" i="8"/>
  <c r="C168" i="17"/>
  <c r="B169" i="17"/>
  <c r="C109" i="8"/>
  <c r="B110" i="8"/>
  <c r="J69" i="8"/>
  <c r="K68" i="8"/>
  <c r="J168" i="17"/>
  <c r="K167" i="17"/>
  <c r="K65" i="17"/>
  <c r="J66" i="17"/>
  <c r="J104" i="8"/>
  <c r="K103" i="8"/>
  <c r="K102" i="17"/>
  <c r="J103" i="17"/>
  <c r="B68" i="8"/>
  <c r="C67" i="8"/>
  <c r="K96" i="12"/>
  <c r="J97" i="12"/>
  <c r="C95" i="12"/>
  <c r="B96" i="12"/>
  <c r="C72" i="17"/>
  <c r="B73" i="17"/>
  <c r="B101" i="17"/>
  <c r="C100" i="17"/>
  <c r="B111" i="8"/>
  <c r="C110" i="8"/>
  <c r="B102" i="17"/>
  <c r="C101" i="17"/>
  <c r="K104" i="8"/>
  <c r="J105" i="8"/>
  <c r="J169" i="17"/>
  <c r="K168" i="17"/>
  <c r="B69" i="8"/>
  <c r="C68" i="8"/>
  <c r="C73" i="17"/>
  <c r="B74" i="17"/>
  <c r="J98" i="12"/>
  <c r="K97" i="12"/>
  <c r="J104" i="17"/>
  <c r="K103" i="17"/>
  <c r="J67" i="17"/>
  <c r="K66" i="17"/>
  <c r="B170" i="17"/>
  <c r="C169" i="17"/>
  <c r="B97" i="12"/>
  <c r="C96" i="12"/>
  <c r="K69" i="8"/>
  <c r="J70" i="8"/>
  <c r="B75" i="17"/>
  <c r="C74" i="17"/>
  <c r="C170" i="17"/>
  <c r="B171" i="17"/>
  <c r="K104" i="17"/>
  <c r="J105" i="17"/>
  <c r="J170" i="17"/>
  <c r="K169" i="17"/>
  <c r="B103" i="17"/>
  <c r="C102" i="17"/>
  <c r="J106" i="8"/>
  <c r="K105" i="8"/>
  <c r="J71" i="8"/>
  <c r="K70" i="8"/>
  <c r="C97" i="12"/>
  <c r="B98" i="12"/>
  <c r="J68" i="17"/>
  <c r="K67" i="17"/>
  <c r="J99" i="12"/>
  <c r="K98" i="12"/>
  <c r="B70" i="8"/>
  <c r="C69" i="8"/>
  <c r="B112" i="8"/>
  <c r="C111" i="8"/>
  <c r="C98" i="12"/>
  <c r="B99" i="12"/>
  <c r="C171" i="17"/>
  <c r="B172" i="17"/>
  <c r="J100" i="12"/>
  <c r="K99" i="12"/>
  <c r="K106" i="8"/>
  <c r="J107" i="8"/>
  <c r="J171" i="17"/>
  <c r="K170" i="17"/>
  <c r="K105" i="17"/>
  <c r="J106" i="17"/>
  <c r="B113" i="8"/>
  <c r="C112" i="8"/>
  <c r="B71" i="8"/>
  <c r="C70" i="8"/>
  <c r="J69" i="17"/>
  <c r="K68" i="17"/>
  <c r="J72" i="8"/>
  <c r="K71" i="8"/>
  <c r="B104" i="17"/>
  <c r="C103" i="17"/>
  <c r="B76" i="17"/>
  <c r="C75" i="17"/>
  <c r="K106" i="17"/>
  <c r="J107" i="17"/>
  <c r="K107" i="8"/>
  <c r="J108" i="8"/>
  <c r="C172" i="17"/>
  <c r="B173" i="17"/>
  <c r="C71" i="8"/>
  <c r="B72" i="8"/>
  <c r="J73" i="8"/>
  <c r="K72" i="8"/>
  <c r="C99" i="12"/>
  <c r="B100" i="12"/>
  <c r="C76" i="17"/>
  <c r="B77" i="17"/>
  <c r="C77" i="17"/>
  <c r="C104" i="17"/>
  <c r="B105" i="17"/>
  <c r="K69" i="17"/>
  <c r="J70" i="17"/>
  <c r="C113" i="8"/>
  <c r="B114" i="8"/>
  <c r="K171" i="17"/>
  <c r="J172" i="17"/>
  <c r="K100" i="12"/>
  <c r="J101" i="12"/>
  <c r="K101" i="12"/>
  <c r="B106" i="17"/>
  <c r="C105" i="17"/>
  <c r="C100" i="12"/>
  <c r="B101" i="12"/>
  <c r="C101" i="12"/>
  <c r="B73" i="8"/>
  <c r="C72" i="8"/>
  <c r="K108" i="8"/>
  <c r="J109" i="8"/>
  <c r="B115" i="8"/>
  <c r="C114" i="8"/>
  <c r="C173" i="17"/>
  <c r="B174" i="17"/>
  <c r="K107" i="17"/>
  <c r="J108" i="17"/>
  <c r="K172" i="17"/>
  <c r="J173" i="17"/>
  <c r="K70" i="17"/>
  <c r="J71" i="17"/>
  <c r="K73" i="8"/>
  <c r="J74" i="8"/>
  <c r="K74" i="8"/>
  <c r="J75" i="8"/>
  <c r="K109" i="8"/>
  <c r="J110" i="8"/>
  <c r="B175" i="17"/>
  <c r="C174" i="17"/>
  <c r="K71" i="17"/>
  <c r="J72" i="17"/>
  <c r="J174" i="17"/>
  <c r="K173" i="17"/>
  <c r="K108" i="17"/>
  <c r="J109" i="17"/>
  <c r="B116" i="8"/>
  <c r="C115" i="8"/>
  <c r="B74" i="8"/>
  <c r="C73" i="8"/>
  <c r="C106" i="17"/>
  <c r="B107" i="17"/>
  <c r="J110" i="17"/>
  <c r="K109" i="17"/>
  <c r="J73" i="17"/>
  <c r="K72" i="17"/>
  <c r="K110" i="8"/>
  <c r="J111" i="8"/>
  <c r="J112" i="8"/>
  <c r="B75" i="8"/>
  <c r="C74" i="8"/>
  <c r="J76" i="8"/>
  <c r="K75" i="8"/>
  <c r="C107" i="17"/>
  <c r="B108" i="17"/>
  <c r="B117" i="8"/>
  <c r="C116" i="8"/>
  <c r="J175" i="17"/>
  <c r="K174" i="17"/>
  <c r="B176" i="17"/>
  <c r="C175" i="17"/>
  <c r="K175" i="17"/>
  <c r="J176" i="17"/>
  <c r="B76" i="8"/>
  <c r="C75" i="8"/>
  <c r="K73" i="17"/>
  <c r="J74" i="17"/>
  <c r="J113" i="8"/>
  <c r="K112" i="8"/>
  <c r="B109" i="17"/>
  <c r="C108" i="17"/>
  <c r="B177" i="17"/>
  <c r="C176" i="17"/>
  <c r="C117" i="8"/>
  <c r="B118" i="8"/>
  <c r="K76" i="8"/>
  <c r="J77" i="8"/>
  <c r="J111" i="17"/>
  <c r="K110" i="17"/>
  <c r="B178" i="17"/>
  <c r="C177" i="17"/>
  <c r="J114" i="8"/>
  <c r="K113" i="8"/>
  <c r="C76" i="8"/>
  <c r="B77" i="8"/>
  <c r="B119" i="8"/>
  <c r="C118" i="8"/>
  <c r="J75" i="17"/>
  <c r="K74" i="17"/>
  <c r="K176" i="17"/>
  <c r="J177" i="17"/>
  <c r="J78" i="8"/>
  <c r="K77" i="8"/>
  <c r="J112" i="17"/>
  <c r="K111" i="17"/>
  <c r="B110" i="17"/>
  <c r="C109" i="17"/>
  <c r="J113" i="17"/>
  <c r="K112" i="17"/>
  <c r="B120" i="8"/>
  <c r="C119" i="8"/>
  <c r="J115" i="8"/>
  <c r="K114" i="8"/>
  <c r="B78" i="8"/>
  <c r="C77" i="8"/>
  <c r="J178" i="17"/>
  <c r="K177" i="17"/>
  <c r="C110" i="17"/>
  <c r="B111" i="17"/>
  <c r="K78" i="8"/>
  <c r="J79" i="8"/>
  <c r="K75" i="17"/>
  <c r="J76" i="17"/>
  <c r="B179" i="17"/>
  <c r="C178" i="17"/>
  <c r="B79" i="8"/>
  <c r="C78" i="8"/>
  <c r="B121" i="8"/>
  <c r="C120" i="8"/>
  <c r="B112" i="17"/>
  <c r="C111" i="17"/>
  <c r="K79" i="8"/>
  <c r="J80" i="8"/>
  <c r="J77" i="17"/>
  <c r="K77" i="17"/>
  <c r="K76" i="17"/>
  <c r="B180" i="17"/>
  <c r="C179" i="17"/>
  <c r="J179" i="17"/>
  <c r="K178" i="17"/>
  <c r="K115" i="8"/>
  <c r="J116" i="8"/>
  <c r="K113" i="17"/>
  <c r="J114" i="17"/>
  <c r="J81" i="8"/>
  <c r="K80" i="8"/>
  <c r="C180" i="17"/>
  <c r="B181" i="17"/>
  <c r="B122" i="8"/>
  <c r="K116" i="8"/>
  <c r="J117" i="8"/>
  <c r="K114" i="17"/>
  <c r="J115" i="17"/>
  <c r="J180" i="17"/>
  <c r="K179" i="17"/>
  <c r="B113" i="17"/>
  <c r="C112" i="17"/>
  <c r="B80" i="8"/>
  <c r="C79" i="8"/>
  <c r="B182" i="17"/>
  <c r="C181" i="17"/>
  <c r="J118" i="8"/>
  <c r="K117" i="8"/>
  <c r="K180" i="17"/>
  <c r="J181" i="17"/>
  <c r="C80" i="8"/>
  <c r="B81" i="8"/>
  <c r="K115" i="17"/>
  <c r="J116" i="17"/>
  <c r="B114" i="17"/>
  <c r="C113" i="17"/>
  <c r="B123" i="8"/>
  <c r="C122" i="8"/>
  <c r="K81" i="8"/>
  <c r="J82" i="8"/>
  <c r="K82" i="8"/>
  <c r="C81" i="8"/>
  <c r="B82" i="8"/>
  <c r="C82" i="8"/>
  <c r="B115" i="17"/>
  <c r="C114" i="17"/>
  <c r="K118" i="8"/>
  <c r="J119" i="8"/>
  <c r="K116" i="17"/>
  <c r="J117" i="17"/>
  <c r="K181" i="17"/>
  <c r="J182" i="17"/>
  <c r="C123" i="8"/>
  <c r="B124" i="8"/>
  <c r="B183" i="17"/>
  <c r="C182" i="17"/>
  <c r="K117" i="17"/>
  <c r="J118" i="17"/>
  <c r="B125" i="8"/>
  <c r="C124" i="8"/>
  <c r="B116" i="17"/>
  <c r="C115" i="17"/>
  <c r="J120" i="8"/>
  <c r="K119" i="8"/>
  <c r="K182" i="17"/>
  <c r="J183" i="17"/>
  <c r="B184" i="17"/>
  <c r="C183" i="17"/>
  <c r="C184" i="17"/>
  <c r="B185" i="17"/>
  <c r="B126" i="8"/>
  <c r="C125" i="8"/>
  <c r="K183" i="17"/>
  <c r="J184" i="17"/>
  <c r="J121" i="8"/>
  <c r="K120" i="8"/>
  <c r="K118" i="17"/>
  <c r="J119" i="17"/>
  <c r="C116" i="17"/>
  <c r="B117" i="17"/>
  <c r="B118" i="17"/>
  <c r="C117" i="17"/>
  <c r="J122" i="8"/>
  <c r="K121" i="8"/>
  <c r="B127" i="8"/>
  <c r="C126" i="8"/>
  <c r="K119" i="17"/>
  <c r="J120" i="17"/>
  <c r="J185" i="17"/>
  <c r="K184" i="17"/>
  <c r="B186" i="17"/>
  <c r="C185" i="17"/>
  <c r="K120" i="17"/>
  <c r="J121" i="17"/>
  <c r="K122" i="8"/>
  <c r="J123" i="8"/>
  <c r="C186" i="17"/>
  <c r="B187" i="17"/>
  <c r="K185" i="17"/>
  <c r="J186" i="17"/>
  <c r="B128" i="8"/>
  <c r="C127" i="8"/>
  <c r="B119" i="17"/>
  <c r="C118" i="17"/>
  <c r="K186" i="17"/>
  <c r="J187" i="17"/>
  <c r="J124" i="8"/>
  <c r="K123" i="8"/>
  <c r="K121" i="17"/>
  <c r="J122" i="17"/>
  <c r="B120" i="17"/>
  <c r="C119" i="17"/>
  <c r="B188" i="17"/>
  <c r="C187" i="17"/>
  <c r="C128" i="8"/>
  <c r="B129" i="8"/>
  <c r="B130" i="8"/>
  <c r="B121" i="17"/>
  <c r="C120" i="17"/>
  <c r="K124" i="8"/>
  <c r="J125" i="8"/>
  <c r="K122" i="17"/>
  <c r="J123" i="17"/>
  <c r="K187" i="17"/>
  <c r="J188" i="17"/>
  <c r="C188" i="17"/>
  <c r="B189" i="17"/>
  <c r="B190" i="17"/>
  <c r="C189" i="17"/>
  <c r="K123" i="17"/>
  <c r="J124" i="17"/>
  <c r="B122" i="17"/>
  <c r="C121" i="17"/>
  <c r="K188" i="17"/>
  <c r="J189" i="17"/>
  <c r="K125" i="8"/>
  <c r="J126" i="8"/>
  <c r="B131" i="8"/>
  <c r="C130" i="8"/>
  <c r="K124" i="17"/>
  <c r="J125" i="17"/>
  <c r="B132" i="8"/>
  <c r="C131" i="8"/>
  <c r="K189" i="17"/>
  <c r="J190" i="17"/>
  <c r="K126" i="8"/>
  <c r="J127" i="8"/>
  <c r="B123" i="17"/>
  <c r="C122" i="17"/>
  <c r="C190" i="17"/>
  <c r="B191" i="17"/>
  <c r="B192" i="17"/>
  <c r="C191" i="17"/>
  <c r="C132" i="8"/>
  <c r="B133" i="8"/>
  <c r="K125" i="17"/>
  <c r="J126" i="17"/>
  <c r="J128" i="8"/>
  <c r="K127" i="8"/>
  <c r="K190" i="17"/>
  <c r="J191" i="17"/>
  <c r="B124" i="17"/>
  <c r="C123" i="17"/>
  <c r="C133" i="8"/>
  <c r="B134" i="8"/>
  <c r="K128" i="8"/>
  <c r="J129" i="8"/>
  <c r="K126" i="17"/>
  <c r="J127" i="17"/>
  <c r="B125" i="17"/>
  <c r="C124" i="17"/>
  <c r="K191" i="17"/>
  <c r="J192" i="17"/>
  <c r="C192" i="17"/>
  <c r="B193" i="17"/>
  <c r="K129" i="8"/>
  <c r="J130" i="8"/>
  <c r="B126" i="17"/>
  <c r="C125" i="17"/>
  <c r="B194" i="17"/>
  <c r="C193" i="17"/>
  <c r="K127" i="17"/>
  <c r="J128" i="17"/>
  <c r="C134" i="8"/>
  <c r="B135" i="8"/>
  <c r="J193" i="17"/>
  <c r="K192" i="17"/>
  <c r="J129" i="17"/>
  <c r="K128" i="17"/>
  <c r="K193" i="17"/>
  <c r="J194" i="17"/>
  <c r="C126" i="17"/>
  <c r="B127" i="17"/>
  <c r="C135" i="8"/>
  <c r="B136" i="8"/>
  <c r="K130" i="8"/>
  <c r="J131" i="8"/>
  <c r="C194" i="17"/>
  <c r="B195" i="17"/>
  <c r="B196" i="17"/>
  <c r="C195" i="17"/>
  <c r="J195" i="17"/>
  <c r="K194" i="17"/>
  <c r="B128" i="17"/>
  <c r="C127" i="17"/>
  <c r="C136" i="8"/>
  <c r="B137" i="8"/>
  <c r="J132" i="8"/>
  <c r="K131" i="8"/>
  <c r="K129" i="17"/>
  <c r="J130" i="17"/>
  <c r="J131" i="17"/>
  <c r="K130" i="17"/>
  <c r="J196" i="17"/>
  <c r="K195" i="17"/>
  <c r="B138" i="8"/>
  <c r="C137" i="8"/>
  <c r="K132" i="8"/>
  <c r="J133" i="8"/>
  <c r="C128" i="17"/>
  <c r="B129" i="17"/>
  <c r="C196" i="17"/>
  <c r="B197" i="17"/>
  <c r="K196" i="17"/>
  <c r="J197" i="17"/>
  <c r="J134" i="8"/>
  <c r="K133" i="8"/>
  <c r="B130" i="17"/>
  <c r="C129" i="17"/>
  <c r="B198" i="17"/>
  <c r="C197" i="17"/>
  <c r="C138" i="8"/>
  <c r="B139" i="8"/>
  <c r="K131" i="17"/>
  <c r="J132" i="17"/>
  <c r="K132" i="17"/>
  <c r="J133" i="17"/>
  <c r="C198" i="17"/>
  <c r="B199" i="17"/>
  <c r="J135" i="8"/>
  <c r="K134" i="8"/>
  <c r="J198" i="17"/>
  <c r="K197" i="17"/>
  <c r="B140" i="8"/>
  <c r="C139" i="8"/>
  <c r="B131" i="17"/>
  <c r="C130" i="17"/>
  <c r="B200" i="17"/>
  <c r="C199" i="17"/>
  <c r="C131" i="17"/>
  <c r="B132" i="17"/>
  <c r="K198" i="17"/>
  <c r="J199" i="17"/>
  <c r="J134" i="17"/>
  <c r="K133" i="17"/>
  <c r="C140" i="8"/>
  <c r="B141" i="8"/>
  <c r="J136" i="8"/>
  <c r="K135" i="8"/>
  <c r="B133" i="17"/>
  <c r="C132" i="17"/>
  <c r="K136" i="8"/>
  <c r="J137" i="8"/>
  <c r="K199" i="17"/>
  <c r="J200" i="17"/>
  <c r="K134" i="17"/>
  <c r="J135" i="17"/>
  <c r="B142" i="8"/>
  <c r="C141" i="8"/>
  <c r="C200" i="17"/>
  <c r="B201" i="17"/>
  <c r="B202" i="17"/>
  <c r="C201" i="17"/>
  <c r="K135" i="17"/>
  <c r="J136" i="17"/>
  <c r="K200" i="17"/>
  <c r="J201" i="17"/>
  <c r="K137" i="8"/>
  <c r="J138" i="8"/>
  <c r="B143" i="8"/>
  <c r="C142" i="8"/>
  <c r="B134" i="17"/>
  <c r="C133" i="17"/>
  <c r="K138" i="8"/>
  <c r="J139" i="8"/>
  <c r="K136" i="17"/>
  <c r="J137" i="17"/>
  <c r="C134" i="17"/>
  <c r="B135" i="17"/>
  <c r="K201" i="17"/>
  <c r="J202" i="17"/>
  <c r="B144" i="8"/>
  <c r="C143" i="8"/>
  <c r="B203" i="17"/>
  <c r="C202" i="17"/>
  <c r="K202" i="17"/>
  <c r="J203" i="17"/>
  <c r="J138" i="17"/>
  <c r="K137" i="17"/>
  <c r="B136" i="17"/>
  <c r="C135" i="17"/>
  <c r="J140" i="8"/>
  <c r="K139" i="8"/>
  <c r="B204" i="17"/>
  <c r="C203" i="17"/>
  <c r="C144" i="8"/>
  <c r="B145" i="8"/>
  <c r="B146" i="8"/>
  <c r="C145" i="8"/>
  <c r="J141" i="8"/>
  <c r="K140" i="8"/>
  <c r="K203" i="17"/>
  <c r="J204" i="17"/>
  <c r="K138" i="17"/>
  <c r="J139" i="17"/>
  <c r="C204" i="17"/>
  <c r="B205" i="17"/>
  <c r="B137" i="17"/>
  <c r="C136" i="17"/>
  <c r="K139" i="17"/>
  <c r="J140" i="17"/>
  <c r="J142" i="8"/>
  <c r="K141" i="8"/>
  <c r="B206" i="17"/>
  <c r="C205" i="17"/>
  <c r="B138" i="17"/>
  <c r="C137" i="17"/>
  <c r="K204" i="17"/>
  <c r="J205" i="17"/>
  <c r="C146" i="8"/>
  <c r="B147" i="8"/>
  <c r="B139" i="17"/>
  <c r="C138" i="17"/>
  <c r="K142" i="8"/>
  <c r="J143" i="8"/>
  <c r="B148" i="8"/>
  <c r="C147" i="8"/>
  <c r="K205" i="17"/>
  <c r="J206" i="17"/>
  <c r="K140" i="17"/>
  <c r="J141" i="17"/>
  <c r="C206" i="17"/>
  <c r="B207" i="17"/>
  <c r="K143" i="8"/>
  <c r="J144" i="8"/>
  <c r="K206" i="17"/>
  <c r="J207" i="17"/>
  <c r="B208" i="17"/>
  <c r="C207" i="17"/>
  <c r="K141" i="17"/>
  <c r="J142" i="17"/>
  <c r="B149" i="8"/>
  <c r="C148" i="8"/>
  <c r="B140" i="17"/>
  <c r="C139" i="17"/>
  <c r="J208" i="17"/>
  <c r="K207" i="17"/>
  <c r="B141" i="17"/>
  <c r="C140" i="17"/>
  <c r="J143" i="17"/>
  <c r="K142" i="17"/>
  <c r="J145" i="8"/>
  <c r="K144" i="8"/>
  <c r="C149" i="8"/>
  <c r="B150" i="8"/>
  <c r="C208" i="17"/>
  <c r="B209" i="17"/>
  <c r="J146" i="8"/>
  <c r="K145" i="8"/>
  <c r="B142" i="17"/>
  <c r="C141" i="17"/>
  <c r="B210" i="17"/>
  <c r="C209" i="17"/>
  <c r="C150" i="8"/>
  <c r="B151" i="8"/>
  <c r="J144" i="17"/>
  <c r="K144" i="17"/>
  <c r="K143" i="17"/>
  <c r="K208" i="17"/>
  <c r="J209" i="17"/>
  <c r="K209" i="17"/>
  <c r="J210" i="17"/>
  <c r="B143" i="17"/>
  <c r="C142" i="17"/>
  <c r="B152" i="8"/>
  <c r="C151" i="8"/>
  <c r="C210" i="17"/>
  <c r="B211" i="17"/>
  <c r="K146" i="8"/>
  <c r="J147" i="8"/>
  <c r="B212" i="17"/>
  <c r="C211" i="17"/>
  <c r="C143" i="17"/>
  <c r="B144" i="17"/>
  <c r="C144" i="17"/>
  <c r="K147" i="8"/>
  <c r="J148" i="8"/>
  <c r="K210" i="17"/>
  <c r="J211" i="17"/>
  <c r="C152" i="8"/>
  <c r="B153" i="8"/>
  <c r="B154" i="8"/>
  <c r="C153" i="8"/>
  <c r="K148" i="8"/>
  <c r="J149" i="8"/>
  <c r="J212" i="17"/>
  <c r="K211" i="17"/>
  <c r="C212" i="17"/>
  <c r="B213" i="17"/>
  <c r="K149" i="8"/>
  <c r="J150" i="8"/>
  <c r="B214" i="17"/>
  <c r="C213" i="17"/>
  <c r="J213" i="17"/>
  <c r="K212" i="17"/>
  <c r="C154" i="8"/>
  <c r="B155" i="8"/>
  <c r="C155" i="8"/>
  <c r="C214" i="17"/>
  <c r="B215" i="17"/>
  <c r="J151" i="8"/>
  <c r="K150" i="8"/>
  <c r="J214" i="17"/>
  <c r="K213" i="17"/>
  <c r="B216" i="17"/>
  <c r="C215" i="17"/>
  <c r="J152" i="8"/>
  <c r="K151" i="8"/>
  <c r="J215" i="17"/>
  <c r="K214" i="17"/>
  <c r="J153" i="8"/>
  <c r="K152" i="8"/>
  <c r="J216" i="17"/>
  <c r="K215" i="17"/>
  <c r="B217" i="17"/>
  <c r="C216" i="17"/>
  <c r="K216" i="17"/>
  <c r="J217" i="17"/>
  <c r="C217" i="17"/>
  <c r="B218" i="17"/>
  <c r="J154" i="8"/>
  <c r="K153" i="8"/>
  <c r="J218" i="17"/>
  <c r="K217" i="17"/>
  <c r="B219" i="17"/>
  <c r="C218" i="17"/>
  <c r="J155" i="8"/>
  <c r="K155" i="8"/>
  <c r="K154" i="8"/>
  <c r="B220" i="17"/>
  <c r="C219" i="17"/>
  <c r="J219" i="17"/>
  <c r="K218" i="17"/>
  <c r="K219" i="17"/>
  <c r="J220" i="17"/>
  <c r="C220" i="17"/>
  <c r="B221" i="17"/>
  <c r="C221" i="17"/>
  <c r="B222" i="17"/>
  <c r="J221" i="17"/>
  <c r="K220" i="17"/>
  <c r="K221" i="17"/>
  <c r="J222" i="17"/>
  <c r="B223" i="17"/>
  <c r="C222" i="17"/>
  <c r="C223" i="17"/>
  <c r="B224" i="17"/>
  <c r="J223" i="17"/>
  <c r="K222" i="17"/>
  <c r="C224" i="17"/>
  <c r="B225" i="17"/>
  <c r="J224" i="17"/>
  <c r="K223" i="17"/>
  <c r="B226" i="17"/>
  <c r="C225" i="17"/>
  <c r="K224" i="17"/>
  <c r="J225" i="17"/>
  <c r="K225" i="17"/>
  <c r="J226" i="17"/>
  <c r="C226" i="17"/>
  <c r="B227" i="17"/>
  <c r="B228" i="17"/>
  <c r="C227" i="17"/>
  <c r="K226" i="17"/>
  <c r="J227" i="17"/>
  <c r="K227" i="17"/>
  <c r="J228" i="17"/>
  <c r="B229" i="17"/>
  <c r="C228" i="17"/>
  <c r="B230" i="17"/>
  <c r="C229" i="17"/>
  <c r="K228" i="17"/>
  <c r="J229" i="17"/>
  <c r="J230" i="17"/>
  <c r="K229" i="17"/>
  <c r="C230" i="17"/>
  <c r="B231" i="17"/>
  <c r="B232" i="17"/>
  <c r="C231" i="17"/>
  <c r="J231" i="17"/>
  <c r="K230" i="17"/>
  <c r="K231" i="17"/>
  <c r="J232" i="17"/>
  <c r="B233" i="17"/>
  <c r="C232" i="17"/>
  <c r="C233" i="17"/>
  <c r="B234" i="17"/>
  <c r="K232" i="17"/>
  <c r="J233" i="17"/>
  <c r="K233" i="17"/>
  <c r="J234" i="17"/>
  <c r="B235" i="17"/>
  <c r="C234" i="17"/>
  <c r="B236" i="17"/>
  <c r="C235" i="17"/>
  <c r="K234" i="17"/>
  <c r="J235" i="17"/>
  <c r="K235" i="17"/>
  <c r="J236" i="17"/>
  <c r="B237" i="17"/>
  <c r="C236" i="17"/>
  <c r="B238" i="17"/>
  <c r="C237" i="17"/>
  <c r="K236" i="17"/>
  <c r="J237" i="17"/>
  <c r="J238" i="17"/>
  <c r="K237" i="17"/>
  <c r="C238" i="17"/>
  <c r="B239" i="17"/>
  <c r="B240" i="17"/>
  <c r="C239" i="17"/>
  <c r="K238" i="17"/>
  <c r="J239" i="17"/>
  <c r="K239" i="17"/>
  <c r="J240" i="17"/>
  <c r="B241" i="17"/>
  <c r="C240" i="17"/>
  <c r="B242" i="17"/>
  <c r="C241" i="17"/>
  <c r="K240" i="17"/>
  <c r="J241" i="17"/>
  <c r="K241" i="17"/>
  <c r="J242" i="17"/>
  <c r="C242" i="17"/>
  <c r="B243" i="17"/>
  <c r="B244" i="17"/>
  <c r="C243" i="17"/>
  <c r="K242" i="17"/>
  <c r="J243" i="17"/>
  <c r="K243" i="17"/>
  <c r="J244" i="17"/>
  <c r="B245" i="17"/>
  <c r="C244" i="17"/>
  <c r="B246" i="17"/>
  <c r="C245" i="17"/>
  <c r="K244" i="17"/>
  <c r="J245" i="17"/>
  <c r="K245" i="17"/>
  <c r="J246" i="17"/>
  <c r="C246" i="17"/>
  <c r="B247" i="17"/>
  <c r="B248" i="17"/>
  <c r="C247" i="17"/>
  <c r="K246" i="17"/>
  <c r="J247" i="17"/>
  <c r="K247" i="17"/>
  <c r="J248" i="17"/>
  <c r="B249" i="17"/>
  <c r="C248" i="17"/>
  <c r="B250" i="17"/>
  <c r="C249" i="17"/>
  <c r="K248" i="17"/>
  <c r="J249" i="17"/>
  <c r="J250" i="17"/>
  <c r="K249" i="17"/>
  <c r="C250" i="17"/>
  <c r="B251" i="17"/>
  <c r="B252" i="17"/>
  <c r="C251" i="17"/>
  <c r="K250" i="17"/>
  <c r="J251" i="17"/>
  <c r="K251" i="17"/>
  <c r="J252" i="17"/>
  <c r="B253" i="17"/>
  <c r="C252" i="17"/>
  <c r="B254" i="17"/>
  <c r="C253" i="17"/>
  <c r="K252" i="17"/>
  <c r="J253" i="17"/>
  <c r="K253" i="17"/>
  <c r="J254" i="17"/>
  <c r="B255" i="17"/>
  <c r="C254" i="17"/>
  <c r="B256" i="17"/>
  <c r="C255" i="17"/>
  <c r="K254" i="17"/>
  <c r="J255" i="17"/>
  <c r="J256" i="17"/>
  <c r="K255" i="17"/>
  <c r="B257" i="17"/>
  <c r="C256" i="17"/>
  <c r="B258" i="17"/>
  <c r="C257" i="17"/>
  <c r="K256" i="17"/>
  <c r="J257" i="17"/>
  <c r="J258" i="17"/>
  <c r="K257" i="17"/>
  <c r="B259" i="17"/>
  <c r="C258" i="17"/>
  <c r="B260" i="17"/>
  <c r="C259" i="17"/>
  <c r="K258" i="17"/>
  <c r="J259" i="17"/>
  <c r="K259" i="17"/>
  <c r="J260" i="17"/>
  <c r="C260" i="17"/>
  <c r="B261" i="17"/>
  <c r="K260" i="17"/>
  <c r="J261" i="17"/>
  <c r="B262" i="17"/>
  <c r="C261" i="17"/>
  <c r="B263" i="17"/>
  <c r="C262" i="17"/>
  <c r="K261" i="17"/>
  <c r="J262" i="17"/>
  <c r="K262" i="17"/>
  <c r="J263" i="17"/>
  <c r="B264" i="17"/>
  <c r="C263" i="17"/>
  <c r="C264" i="17"/>
  <c r="B265" i="17"/>
  <c r="K263" i="17"/>
  <c r="J264" i="17"/>
  <c r="B266" i="17"/>
  <c r="C265" i="17"/>
  <c r="K264" i="17"/>
  <c r="J265" i="17"/>
  <c r="K265" i="17"/>
  <c r="J266" i="17"/>
  <c r="B267" i="17"/>
  <c r="C266" i="17"/>
  <c r="K266" i="17"/>
  <c r="J267" i="17"/>
  <c r="B268" i="17"/>
  <c r="C267" i="17"/>
  <c r="C268" i="17"/>
  <c r="B269" i="17"/>
  <c r="K267" i="17"/>
  <c r="J268" i="17"/>
  <c r="K268" i="17"/>
  <c r="J269" i="17"/>
  <c r="C269" i="17"/>
  <c r="B270" i="17"/>
  <c r="C270" i="17"/>
  <c r="B271" i="17"/>
  <c r="K269" i="17"/>
  <c r="J270" i="17"/>
  <c r="K270" i="17"/>
  <c r="J271" i="17"/>
  <c r="B272" i="17"/>
  <c r="C271" i="17"/>
  <c r="C272" i="17"/>
  <c r="B273" i="17"/>
  <c r="K271" i="17"/>
  <c r="J272" i="17"/>
  <c r="K272" i="17"/>
  <c r="J273" i="17"/>
  <c r="B274" i="17"/>
  <c r="C273" i="17"/>
  <c r="B275" i="17"/>
  <c r="C275" i="17"/>
  <c r="C274" i="17"/>
  <c r="K273" i="17"/>
  <c r="J274" i="17"/>
  <c r="K274" i="17"/>
  <c r="J275" i="17"/>
  <c r="K275" i="17"/>
  <c r="B21" i="11"/>
  <c r="C57" i="11"/>
  <c r="B58" i="11"/>
  <c r="C58" i="11"/>
  <c r="C56" i="11"/>
  <c r="B22" i="11"/>
  <c r="C21" i="11"/>
  <c r="B23" i="11"/>
  <c r="C22" i="11"/>
  <c r="C23" i="11"/>
  <c r="B24" i="11"/>
  <c r="B25" i="11"/>
  <c r="C25" i="11"/>
  <c r="C24" i="11"/>
</calcChain>
</file>

<file path=xl/sharedStrings.xml><?xml version="1.0" encoding="utf-8"?>
<sst xmlns="http://schemas.openxmlformats.org/spreadsheetml/2006/main" count="3233" uniqueCount="974">
  <si>
    <t>fn = fo- 1000+n*55</t>
  </si>
  <si>
    <t>f'n =fo +10+n*55</t>
  </si>
  <si>
    <t>Gjeresia  e cdo kanali 27.5 MHz</t>
  </si>
  <si>
    <t>fn = fo- 1000+n*27.5</t>
  </si>
  <si>
    <t>f'n =fo +10+n*27.5</t>
  </si>
  <si>
    <t>fn = fo- 1000+n*13.75</t>
  </si>
  <si>
    <t>f'n =fo +10+n*13.75</t>
  </si>
  <si>
    <t>+</t>
  </si>
  <si>
    <r>
      <t xml:space="preserve">Lidhje fikse </t>
    </r>
    <r>
      <rPr>
        <sz val="10"/>
        <rFont val="Arial"/>
        <family val="2"/>
      </rPr>
      <t>Dajt-Petresh;Dragostunje-Cervenake</t>
    </r>
  </si>
  <si>
    <t>ECC Recommendation (02)06 (revised June 2007)</t>
  </si>
  <si>
    <t>fn = fo - 147+ 28n</t>
  </si>
  <si>
    <r>
      <t>Lidhje fikse</t>
    </r>
    <r>
      <rPr>
        <sz val="10"/>
        <rFont val="Arial"/>
      </rPr>
      <t xml:space="preserve"> Shkoder-MIde</t>
    </r>
  </si>
  <si>
    <t>Durres-Fushe Dajt</t>
  </si>
  <si>
    <t>fo = 7275 MHz</t>
  </si>
  <si>
    <t>fn = fo +7+ 28n</t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</si>
  <si>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Tirana MTX-</t>
    </r>
    <r>
      <rPr>
        <sz val="9"/>
        <rFont val="Arial"/>
        <family val="2"/>
      </rPr>
      <t>Tirana Cemetary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</si>
  <si>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Tirana MTX-</t>
    </r>
    <r>
      <rPr>
        <sz val="8"/>
        <rFont val="Arial"/>
        <family val="2"/>
      </rPr>
      <t>Tirana Cemetary</t>
    </r>
  </si>
  <si>
    <t>Durres,Fier,Korce,Kruje,Lezhe-Alb_Lezhe,Lushnje,Pogradec,Tirane</t>
  </si>
  <si>
    <t>Durres,</t>
  </si>
  <si>
    <t>fo = 25501.0 MHz</t>
  </si>
  <si>
    <t>fn = fo-955.5+n*7</t>
  </si>
  <si>
    <t>n = 1,2,…128</t>
  </si>
  <si>
    <t>f'n = fo +52.5+n*7</t>
  </si>
  <si>
    <t>Fresku-Linza,Komuna e Parisit-Misto Mame,Casa Italia-Misto Mame,Pallat I ri, Rruga "5 Maji"-Bovilla</t>
  </si>
  <si>
    <t>Zogu I Zi-Bovilla,Teuta-Arapaj DR,Lapraka-Misto Mame,Zayed Center-Misto Mame</t>
  </si>
  <si>
    <t xml:space="preserve">Brezi 24.5 - 26.5 GHz  </t>
  </si>
  <si>
    <t>fn = fo-1008+n*112</t>
  </si>
  <si>
    <t>n = 1,2,…8</t>
  </si>
  <si>
    <t>f'n = fo +n*112</t>
  </si>
  <si>
    <t>fn = fo-980+n*56</t>
  </si>
  <si>
    <t>n = 1,2,…16</t>
  </si>
  <si>
    <t>f'n = fo +28+n*56</t>
  </si>
  <si>
    <t>fn = fo-966+n*28</t>
  </si>
  <si>
    <t>n = 1,2,…32</t>
  </si>
  <si>
    <t>f'n = fo +42+n*28</t>
  </si>
  <si>
    <t>fn = fo-959+n*14</t>
  </si>
  <si>
    <t>n = 1,2,…64</t>
  </si>
  <si>
    <t>f'n = fo +49+n*14</t>
  </si>
  <si>
    <t xml:space="preserve">Brezi 27.5 - 29.5 GHz  </t>
  </si>
  <si>
    <t>fo = 28500.5 MHz</t>
  </si>
  <si>
    <t>Recommendation T/R 12-01 (Helsinki 1991)</t>
  </si>
  <si>
    <t xml:space="preserve">Brezi 37 - 39.5 GHz  </t>
  </si>
  <si>
    <t>Gjeresia  e cdo kanali 140 MHz</t>
  </si>
  <si>
    <t>fo = 38248 MHz;</t>
  </si>
  <si>
    <t>fn = (fo – 1260 + 140 n) MHz</t>
  </si>
  <si>
    <t>f´n = (fo + 140 n) MHz</t>
  </si>
  <si>
    <t>fn = (fo – 1218 + 56 n) MHz</t>
  </si>
  <si>
    <t>f´n = (fo + 42 + 56 n) MHz</t>
  </si>
  <si>
    <r>
      <t xml:space="preserve">Lidhje fikse </t>
    </r>
    <r>
      <rPr>
        <sz val="10"/>
        <rFont val="Arial"/>
      </rPr>
      <t>Misto Mame-TR Base</t>
    </r>
  </si>
  <si>
    <t>fn = (fo – 1204 + 28 n) MHz</t>
  </si>
  <si>
    <t>f´n = (fo + 56 + 28 n) MHz</t>
  </si>
  <si>
    <t>fn = (fo – 1197 + 14 n) MHz</t>
  </si>
  <si>
    <t>f´n = (fo + 63 + 14 n) MHz</t>
  </si>
  <si>
    <t>fn = (fr – 1193.5 + 7 n) MHz</t>
  </si>
  <si>
    <t>f´n = (fr + 66.5 + 7 n) MHz</t>
  </si>
  <si>
    <t>fn = (fo – 1191.75 + 3.5 n) MHz</t>
  </si>
  <si>
    <t>f´n = (fo + 68.25 + 3.5 n) MHz</t>
  </si>
  <si>
    <t>Gjeresia  e cdo kanali 60 MHz</t>
  </si>
  <si>
    <t>fn=fo-325+n*30</t>
  </si>
  <si>
    <t>n=1,2…9,10</t>
  </si>
  <si>
    <t>fn'=fo+15+n*30</t>
  </si>
  <si>
    <r>
      <t xml:space="preserve">Lidhje fikse </t>
    </r>
    <r>
      <rPr>
        <sz val="10"/>
        <rFont val="Arial"/>
        <family val="2"/>
      </rPr>
      <t>Dajt-Petresh,Petresh-Librazhd North,Librazhd North-Cervenake</t>
    </r>
  </si>
  <si>
    <t>Gjeresia  e cdo kanali 112 MHz</t>
  </si>
  <si>
    <t>fo = 21196 MHz</t>
  </si>
  <si>
    <t>fn = fo+ 770 + 112n</t>
  </si>
  <si>
    <t>TX-RX   1008</t>
  </si>
  <si>
    <t>n = 1,2,…5</t>
  </si>
  <si>
    <t>f'n = fo +1778 + 112n</t>
  </si>
  <si>
    <t>Kerculle-Valare,Finiq-Mile</t>
  </si>
  <si>
    <t>fn = fo+ 826 + 56n</t>
  </si>
  <si>
    <t>n = 1,2,…20</t>
  </si>
  <si>
    <t>f'n = fo +1806 + 28n</t>
  </si>
  <si>
    <t>fn = fo+798 + 28n</t>
  </si>
  <si>
    <t>Tarabosh-Shkoder,Elbasan-Petresh,Durres-PSV(Durres)</t>
  </si>
  <si>
    <t>fn = fo+805 + 14n</t>
  </si>
  <si>
    <t>n = 1,2,…41</t>
  </si>
  <si>
    <t>f'n = fo +1813 + 14n</t>
  </si>
  <si>
    <t>fn = fo+808.5 + 7n</t>
  </si>
  <si>
    <t>n = 1,2,…83</t>
  </si>
  <si>
    <t>f'n = fo +1816.5 + 7n</t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</si>
  <si>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Mide-Kosove,Cervenake-Pogradec</t>
    </r>
  </si>
  <si>
    <t>Shkoder-Koplik,Mide-Puke,Mide-Perserites, Perserites-Fushe Arrez,Qafeshtame-Pers.Pasiv,Pers.Pasiv-Burrel,Kuqar-Kelcyre,Kollovos-Leskovik</t>
  </si>
  <si>
    <r>
      <t>Lidhje fikse</t>
    </r>
    <r>
      <rPr>
        <sz val="10"/>
        <rFont val="Arial"/>
        <family val="2"/>
      </rPr>
      <t xml:space="preserve"> Mile-Konispol</t>
    </r>
  </si>
  <si>
    <r>
      <t>Lidhje fikse</t>
    </r>
    <r>
      <rPr>
        <sz val="10"/>
        <rFont val="Arial"/>
        <family val="2"/>
      </rPr>
      <t xml:space="preserve"> Keculle-Libohove,Sopot-Delvine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</si>
  <si>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Mide-Kosove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</si>
  <si>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Cervenake-Pogradec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</si>
  <si>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Mide-Kosove,Rrashbull-Fushe Dajt,</t>
    </r>
  </si>
  <si>
    <t>Rrashbull-Fushe Dajt,</t>
  </si>
  <si>
    <t>Bushat-Suke,Malavec-AT Korce</t>
  </si>
  <si>
    <t>fn = fo + 805 + 3.5n</t>
  </si>
  <si>
    <t>n = 1,2,…168</t>
  </si>
  <si>
    <t>f'n = fo +1813 + 3.5n</t>
  </si>
  <si>
    <r>
      <t xml:space="preserve">Lidhje fikse                    </t>
    </r>
    <r>
      <rPr>
        <sz val="10"/>
        <rFont val="Arial"/>
        <family val="2"/>
      </rPr>
      <t>Ligovun-Zvernec                    Dajt-Sauk ;Preze-Kamez Procredit, Sopot-Kakavije,Asim Zeneli -Keculle (Gjirokaster)</t>
    </r>
  </si>
  <si>
    <r>
      <rPr>
        <b/>
        <sz val="10"/>
        <rFont val="Arial"/>
        <family val="2"/>
      </rPr>
      <t xml:space="preserve">Lidhe Fikse </t>
    </r>
    <r>
      <rPr>
        <sz val="10"/>
        <rFont val="Arial"/>
        <family val="2"/>
      </rPr>
      <t xml:space="preserve">                                                          AB Gjirokaster-Asim Zeneli, Banka Shqiperis-Linz BP HQ-Sauku, EB Lezha-Lezha 2, EB Selita-AMC  EnergjiAB-AMC New, Hekurudha-Durres Hill          Irfan Tomini-Sauku, Kashar-Yzberisht                  Kristali HQ-Yzberishti, Kulla 3-Linza            Librazhdi City-Librazhd, PB Gjirokaster-Gjirokaster Profarma New-AMC New, Spitali 5-Kodra Kuqe  TB Vlore-Kanina, TB Berat-Berati 1</t>
    </r>
  </si>
  <si>
    <r>
      <t>Lidhje fikse</t>
    </r>
    <r>
      <rPr>
        <sz val="10"/>
        <rFont val="Arial"/>
      </rPr>
      <t xml:space="preserve"> Zogu i Zi- Kodra e Kuqe   </t>
    </r>
  </si>
  <si>
    <r>
      <t xml:space="preserve">Lidhje fikse </t>
    </r>
    <r>
      <rPr>
        <sz val="10"/>
        <rFont val="Arial"/>
      </rPr>
      <t xml:space="preserve">Zogu i Zi- Kodra e Kuqe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</si>
  <si>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Tufine-Kinostudio,Domgjoni-Thirre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</si>
  <si>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Tufine-</t>
    </r>
    <r>
      <rPr>
        <sz val="8"/>
        <rFont val="Arial"/>
        <family val="2"/>
      </rPr>
      <t>Maternity Clinic</t>
    </r>
    <r>
      <rPr>
        <sz val="10"/>
        <rFont val="Arial"/>
        <family val="2"/>
      </rPr>
      <t xml:space="preserve"> </t>
    </r>
  </si>
  <si>
    <r>
      <t xml:space="preserve">Lidhje fikse </t>
    </r>
    <r>
      <rPr>
        <sz val="10"/>
        <rFont val="Arial"/>
      </rPr>
      <t xml:space="preserve"> Wester Union HQ-Kodra e Kuqe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</si>
  <si>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Tufine-Embassies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</si>
  <si>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Tirana MTX-</t>
    </r>
    <r>
      <rPr>
        <sz val="8"/>
        <rFont val="Arial"/>
        <family val="2"/>
      </rPr>
      <t xml:space="preserve">Albtelekom DTN </t>
    </r>
    <r>
      <rPr>
        <sz val="10"/>
        <rFont val="Arial"/>
        <family val="2"/>
      </rPr>
      <t>Sauku-Qemal Stafa Farke-Akademia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</si>
  <si>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Tufine-Dibres Sauku-</t>
    </r>
    <r>
      <rPr>
        <sz val="8"/>
        <rFont val="Arial"/>
        <family val="2"/>
      </rPr>
      <t>Piramida</t>
    </r>
  </si>
  <si>
    <t>Berat,Durres,Elbasan,Fier,Fier-Likovun,Gjirokaster-Sopot,Gjirokaster-Kelcyre,Gjirokaster-Kerculle,Korce,Kruje-Alb_Bulqize,Kurbin-Alb_Rreshen,Lezhe-Alb_Lezhe,Shkoder-Alb_Shkoder,Tirane,Tirane-Durres,Vlore</t>
  </si>
  <si>
    <t>Berat-Corovode,Durres,Elbasan,Lushnje-Peqin,Shkoder-Alb_Shkoder,Tirane,Tirane-Alb Telecom_Tirana 1,Vlora</t>
  </si>
  <si>
    <t>Berat-Corovode,Durres,Elbasan,Kruje-,Lushnje-Peqin,Shkoder-Alb_Shkoder,Tirane,Tirane-Alb Telecom_Tirana 1,Vlora</t>
  </si>
  <si>
    <t>Vrisera-Cepo</t>
  </si>
  <si>
    <t>Tarabosh-Kruje</t>
  </si>
  <si>
    <t>Brezi  5925-6425 MHz</t>
  </si>
  <si>
    <t>Gjeresia  e cdo kanali 29.65 MHz</t>
  </si>
  <si>
    <t>fn= fo- 259.45+n*29.65 MHz</t>
  </si>
  <si>
    <t>fo=6175 MHz</t>
  </si>
  <si>
    <t>Nr. kanalit</t>
  </si>
  <si>
    <t>Frekuenca fn (MHz)</t>
  </si>
  <si>
    <t>E zene</t>
  </si>
  <si>
    <t>E lire</t>
  </si>
  <si>
    <t>E rezervuar</t>
  </si>
  <si>
    <t>Ne proces</t>
  </si>
  <si>
    <t>Shenime</t>
  </si>
  <si>
    <t>Frekuenca f'n (MHz)</t>
  </si>
  <si>
    <t>Gjeresia  e cdo kanali 59.3 MHz</t>
  </si>
  <si>
    <t>fn= fo- 244.625+n*29.65 MHz</t>
  </si>
  <si>
    <t>Brezi 6425-7125 MHz</t>
  </si>
  <si>
    <t>Gjeresia  e cdo kanali 40 MHz</t>
  </si>
  <si>
    <t>fn=fo-350+n*40</t>
  </si>
  <si>
    <t>fn'=fo-10+n*40</t>
  </si>
  <si>
    <t>fo=6770 MHz</t>
  </si>
  <si>
    <t>n=1,2…8</t>
  </si>
  <si>
    <t>Gjeresia  e cdo kanali 30 MHz</t>
  </si>
  <si>
    <t>fn=fo-340+n*30</t>
  </si>
  <si>
    <t>fn'=fo+n*30</t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</si>
  <si>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Brari-Mendraka ,Gllave-Mendraka ,Fushe Dajt-Tirane (Abissnet)                                                          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</si>
  <si>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Brari-Mendraka ,Gllave-Mendraka,Fushe Dajt-Tirane (Abissnet)                                                           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</si>
  <si>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Sopot-Gllave,Bovilla-Misto Mame,Vain Lushnje-Likovun,Likovun-Shashice</t>
    </r>
  </si>
  <si>
    <t>fn=fo-330+n*40</t>
  </si>
  <si>
    <t>fn'=fo+10+n*40</t>
  </si>
  <si>
    <t>Gjeresia  e cdo kanali 20 MHz</t>
  </si>
  <si>
    <t>fn=fo-350+n*20</t>
  </si>
  <si>
    <t>fn'=fo-10+n*20</t>
  </si>
  <si>
    <t>n=1,2…16</t>
  </si>
  <si>
    <t>Brezi  7 125 - 7 425 MHz</t>
  </si>
  <si>
    <t>Gjeresia  e cdo kanali 28 MHz</t>
  </si>
  <si>
    <t>fn = fo - 161+ 28n</t>
  </si>
  <si>
    <t>f'n = fo - 7 +28n</t>
  </si>
  <si>
    <t xml:space="preserve"> Tx-Rx 154</t>
  </si>
  <si>
    <t>Gjeresia  e cdo kanali 14 MHz</t>
  </si>
  <si>
    <t>fn = fo - 154 + 14n</t>
  </si>
  <si>
    <t>f'n = fo + 14n</t>
  </si>
  <si>
    <t>Gjeresia  e cdo kanali 7 MHz</t>
  </si>
  <si>
    <t>fn = fo - 150.5 + 7n</t>
  </si>
  <si>
    <t>f'n = fo + 3.5 +  7n</t>
  </si>
  <si>
    <t>Gjeresia  e cdo kanali 3.5 MHz</t>
  </si>
  <si>
    <t>fn = fo - 148.75 + 3.5n</t>
  </si>
  <si>
    <t>f'n = fo + 5.25 +  3.5n</t>
  </si>
  <si>
    <t>Gjeresia  e cdo kanali 1.75 MHz</t>
  </si>
  <si>
    <t>fn = fo - 147.875 + 1.75n</t>
  </si>
  <si>
    <t>f'n = fo +6.125 +  1.75n</t>
  </si>
  <si>
    <t>Brezi  7 425 - 7 725 MHz</t>
  </si>
  <si>
    <t>fo = 7 575 MHz</t>
  </si>
  <si>
    <t>f'n = fo + 3.5 + 7n</t>
  </si>
  <si>
    <t>f'n = fo + 5.25 + 3.5n</t>
  </si>
  <si>
    <t>f'n = fo + 6.125 + 1.75n</t>
  </si>
  <si>
    <t>Brezi  7 900 - 8 500 MHz</t>
  </si>
  <si>
    <t>fn = fo - 309+28n</t>
  </si>
  <si>
    <t>fo = 8200 MHz</t>
  </si>
  <si>
    <t>f'n = fo  + 1+28n</t>
  </si>
  <si>
    <t xml:space="preserve"> Tx-Rx 310</t>
  </si>
  <si>
    <t>fn = fo - 302+14n</t>
  </si>
  <si>
    <t>f'n = fo  + 8+14n</t>
  </si>
  <si>
    <t>fn = fo - 298.5+n*7</t>
  </si>
  <si>
    <t>f'n = fo  + 11.5+n*7</t>
  </si>
  <si>
    <t>fn = fo - 296.75+n*3.5</t>
  </si>
  <si>
    <t>f'n = fo  + 13.25+n*3.5</t>
  </si>
  <si>
    <t>fn = fo - 295.875+n*1.75</t>
  </si>
  <si>
    <t>f'n = fo + 14.125+n*1.75</t>
  </si>
  <si>
    <t>CEPT/ ERC/ REC 12- 05 E</t>
  </si>
  <si>
    <t>Brezi  10 - 10.68 GHz</t>
  </si>
  <si>
    <t>Brezi (10.15-10.3) cift me (10.5-10.65)</t>
  </si>
  <si>
    <t>f'n = fo-1200.5+n*7</t>
  </si>
  <si>
    <t>fn = fo-1561+n*28</t>
  </si>
  <si>
    <t>fo =11701 MHz</t>
  </si>
  <si>
    <t>f'n = fo - 1211+n*28</t>
  </si>
  <si>
    <t xml:space="preserve"> Tx-Rx 350</t>
  </si>
  <si>
    <t>fn = fo - 1554+n*14</t>
  </si>
  <si>
    <t>f'n = fo - 1204+n*14</t>
  </si>
  <si>
    <t>fn = fo-1550.5+n*7</t>
  </si>
  <si>
    <t>fn = fo-1552.25+n*3.5</t>
  </si>
  <si>
    <t>f'n = fo-1202.25+n*3.5</t>
  </si>
  <si>
    <t>CEPT/ ERC/ REC 12- 06 E</t>
  </si>
  <si>
    <t>fn = fo - 505+n*40</t>
  </si>
  <si>
    <t>fo =11200 MHz</t>
  </si>
  <si>
    <t xml:space="preserve"> Tx-Rx 530</t>
  </si>
  <si>
    <t>f'n = fo + 25+n*40</t>
  </si>
  <si>
    <t xml:space="preserve">Per perdorim me eficent te spektrit mund te perdoret ndarja me 12 kanale, Go dhe Return, pra duke shtuar 2 kanale </t>
  </si>
  <si>
    <t>f'n = fo -15+n*40</t>
  </si>
  <si>
    <t xml:space="preserve"> Tx-Rx 490</t>
  </si>
  <si>
    <t xml:space="preserve">Brezi 10.7 - 11.7 GHz  </t>
  </si>
  <si>
    <t xml:space="preserve">Brezi 12.75 - 13.25 GHz  </t>
  </si>
  <si>
    <t>Bonn 1994, revised June 2007</t>
  </si>
  <si>
    <t>fn = fo - 259 + 28n</t>
  </si>
  <si>
    <t>f'n = fo + 7 +28n</t>
  </si>
  <si>
    <t xml:space="preserve"> Tx-Rx 266</t>
  </si>
  <si>
    <t>fn = fo - 252 + 14n</t>
  </si>
  <si>
    <t>f'n = fo +14 +14n</t>
  </si>
  <si>
    <t>fn = fo - 248.5 + 7n</t>
  </si>
  <si>
    <t>f'n = fo +17.5 +7n</t>
  </si>
  <si>
    <t>fn = fo - 246.75 + 3.5n</t>
  </si>
  <si>
    <t>f'n = fo +19.25 +3.5n</t>
  </si>
  <si>
    <t>fn = fo - 245.875 + 1.75n</t>
  </si>
  <si>
    <t>f'n = fo +20.125 +1.75n</t>
  </si>
  <si>
    <t>Gjeresia  e cdo kanali 56 MHz</t>
  </si>
  <si>
    <t>fn = (fo – 245 + 28 n) MHz</t>
  </si>
  <si>
    <t>fo = 12996 MHz</t>
  </si>
  <si>
    <t>fn’ = (fo + 21 + 28 n) MHz</t>
  </si>
  <si>
    <t>CEPT/ERC/REC 12-07E</t>
  </si>
  <si>
    <t xml:space="preserve">Brezi 14.25 - 15.35 GHz  </t>
  </si>
  <si>
    <t>fn = fo- 451 + n*56</t>
  </si>
  <si>
    <t>fo = 14924 MHz</t>
  </si>
  <si>
    <t xml:space="preserve"> Tx-Rx 728</t>
  </si>
  <si>
    <t>f'n =fo +277 + n*56</t>
  </si>
  <si>
    <t>fn = fo- 437 + 28n MHz</t>
  </si>
  <si>
    <t>f'n =fo +291 + 28n MHz</t>
  </si>
  <si>
    <t>fn = fo- 423 + 14n MHz</t>
  </si>
  <si>
    <t>f'n =fo +305 + 14n MHz</t>
  </si>
  <si>
    <t>fn = fo- 426.5 + 7n MHz</t>
  </si>
  <si>
    <t>f'n =fo +301.5 + 7n MHz</t>
  </si>
  <si>
    <t>fn = fo- 424.75 + 3.5n MHz</t>
  </si>
  <si>
    <t>f'n =fo +303.25 + 3.5n MHz</t>
  </si>
  <si>
    <t xml:space="preserve">fn = fo- 423.875 + 1.75n </t>
  </si>
  <si>
    <t>f'n =fo +304.125 + 1.75n</t>
  </si>
  <si>
    <t>CEPT/ERC/REC 12-03 E</t>
  </si>
  <si>
    <t xml:space="preserve">Brezi 17.7 - 19.7 GHz  </t>
  </si>
  <si>
    <t>Gjeresia  e cdo kanali 110 MHz</t>
  </si>
  <si>
    <t>fn = fo- 1000+n*110</t>
  </si>
  <si>
    <t>fo = 18700 MHz</t>
  </si>
  <si>
    <t>f'n =fo +10+n*110</t>
  </si>
  <si>
    <t>Gjeresia  e cdo kanali 55 MHz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</si>
  <si>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Stajke-AT Shkoder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</si>
  <si>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Gjeli-Misto Mame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</si>
  <si>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Shkoder-Gruemire,Filologjiku-Misto Mame,Keneta- Arapaj Durres,Lezha North-Lezha Hill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</si>
  <si>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Harry Fultz-Misto Mame,Kompleksi Xixa-Mali I Robit,Spital QSUT-Linza,Shkodra Perendim-Taraboshi,Lezha Center-Lezha Hill,Min,Drejtesise-Bovilla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</si>
  <si>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Paskuqani-Misto Mame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</si>
  <si>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Profarma-Bovilla,Spitali Ushtarak-Misto Mame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</si>
  <si>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Ana e Malit-Tarabosh,Babrru-Ish Uzina Enver,Babrru-Qesorake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</si>
  <si>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Rr.Bardhyl-Bovilla</t>
    </r>
  </si>
  <si>
    <t>Dogana-Misto Mame,Shkozeti-Arapaj DR,Aeroporti Rinas-Vora,HQ Raiffaisen Bank-Misto Mame; Shkembi I Kavajes- Iliria; Rr.Siri Kodra-Bovilla</t>
  </si>
  <si>
    <t>Dogana-Misto Mame,Shkozeti-Arapaj DR,Aeroporti Rinas-Vora,HQ Raiffaisen Bank-Misto Mame;Shkembi I Kavajes- Iliria;Rr.Siri Kodra-Bovilla</t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</si>
  <si>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Antigone-Sopoti; Peshkopi Koder-Arapaj</t>
    </r>
  </si>
  <si>
    <r>
      <t>Lidhje fikse</t>
    </r>
    <r>
      <rPr>
        <sz val="10"/>
        <rFont val="Arial"/>
        <family val="2"/>
      </rPr>
      <t xml:space="preserve"> Kryevidhi-Pinet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</si>
  <si>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Marikaj-Durres Hill,Ardenice-Grabiani,Ballshi Koder-Likovuni,Ura Vajgurore-Mendrake,Kth.Dhemblan-Gllava; Pajova-Petreshi;Hidro Banjes-Petreshi; Muzina-Shen Vasil; Kakavija-Sopoti; Tepelena-Haderaj; Fierza-Tregtani;Tropoje-Mide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</si>
  <si>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Marikaj-Durres Hill,Ardenice-Grabiani,Ballshi Koder-Likovuni,Ura Vajgurore-Mendrake,Kth.Dhemblan-Gllava; Pajova-Petreshi;Hidro Banjes-Petreshi;Muzina-Shen Vasil;Kakavija-Sopoti;Tepelena-Haderaj;Fierza-Tregtani;Tropoje-Mide</t>
    </r>
  </si>
  <si>
    <t>n = 1, 2,3…</t>
  </si>
  <si>
    <t xml:space="preserve"> Tx-Rx  812</t>
  </si>
  <si>
    <t>fr = 32599 MHz;</t>
  </si>
  <si>
    <t>Brezi 31.8-33.4 MHz</t>
  </si>
  <si>
    <t xml:space="preserve"> (Rekomandimi ERC (01)02-Ripare ne Janar 2010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</si>
  <si>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Birra Tirana-Unaza e Re</t>
    </r>
  </si>
  <si>
    <t>Don Bosko-Bovilla,Shkoza-Linza,Vasil Shanto-Misto Mame,</t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</si>
  <si>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Gramshi-Mendraka; Kruja Kala-Vora; Oroshi-Shpali; Buzemadhi-Ligovuni; Manza-Pinet; Porto Romano-Arapaj Dr: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</si>
  <si>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Gramshi-Mendraka; Kruja Kala-Vora; Oroshi-Shpali; Buzemadhi-Ligovuni; Manza-Pinet; Porto Romano-Arapaj Dr;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</si>
  <si>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Antigone-Sopoti;Peshkopi Koder-Arapaj;</t>
    </r>
  </si>
  <si>
    <t xml:space="preserve">CEPT/ERC/REC 12-09 E </t>
  </si>
  <si>
    <t>Gjeresia  e cdo kanali 100 MHz</t>
  </si>
  <si>
    <t>n = 1, 2, ...20</t>
  </si>
  <si>
    <t>Gjeresia  e cdo kanali 50 MHz</t>
  </si>
  <si>
    <r>
      <t xml:space="preserve">Lidhje fikse </t>
    </r>
    <r>
      <rPr>
        <sz val="10"/>
        <rFont val="Arial"/>
        <family val="2"/>
      </rPr>
      <t>Policani-Mendraka,</t>
    </r>
  </si>
  <si>
    <r>
      <t xml:space="preserve"> Lidhje fikse</t>
    </r>
    <r>
      <rPr>
        <sz val="10"/>
        <rFont val="Arial"/>
      </rPr>
      <t xml:space="preserve">   Kolonje-Poshnje</t>
    </r>
  </si>
  <si>
    <r>
      <t xml:space="preserve">Lidhje fikse  </t>
    </r>
    <r>
      <rPr>
        <sz val="10"/>
        <rFont val="Arial"/>
        <family val="2"/>
      </rPr>
      <t>Mezhgorani-Topove</t>
    </r>
  </si>
  <si>
    <r>
      <t>Lidhje fikse</t>
    </r>
    <r>
      <rPr>
        <sz val="10"/>
        <rFont val="Arial"/>
        <family val="2"/>
      </rPr>
      <t xml:space="preserve"> Petrela-Vishaj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</si>
  <si>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Tushemishti-Cervenake; Bilisht-Cangonji;Babica-Ligovuni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</si>
  <si>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Tufine - Oxhaku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</si>
  <si>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Cemetary-ABA Center;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</si>
  <si>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Opera-Banka Kombetare  Akademia-</t>
    </r>
    <r>
      <rPr>
        <sz val="9.5"/>
        <rFont val="Arial"/>
        <family val="2"/>
      </rPr>
      <t xml:space="preserve">Abdyl Frasheri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</si>
  <si>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Opera-Banka Kombetare  Akademia-</t>
    </r>
    <r>
      <rPr>
        <sz val="9.5"/>
        <rFont val="Arial"/>
        <family val="2"/>
      </rPr>
      <t xml:space="preserve">Abdyl Frasheri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</si>
  <si>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                                                                                            Preze-DHL Autostrada;Tirana MTX-Ministry of Justice ;  ABA Center (macro)  -Vodafone Shop New 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</si>
  <si>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Preze-DHL Autostrada;   ;ABA Center (macro)  -Vodafone Shop New        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</si>
  <si>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Kalase-Petresh;Mendraka-Gramsh</t>
    </r>
  </si>
  <si>
    <r>
      <t xml:space="preserve">Lidhje fikse  </t>
    </r>
    <r>
      <rPr>
        <sz val="10"/>
        <rFont val="Arial"/>
        <family val="2"/>
      </rPr>
      <t>Tirane-Qafe Shtame,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</si>
  <si>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Lezha Hill - Posta</t>
    </r>
  </si>
  <si>
    <r>
      <t>Lidhje fikse</t>
    </r>
    <r>
      <rPr>
        <sz val="10"/>
        <rFont val="Arial"/>
      </rPr>
      <t xml:space="preserve"> Zvernec-Vlore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</si>
  <si>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Petresh- Gramsh,</t>
    </r>
  </si>
  <si>
    <t>Tarabosh-Podgorice,Fushe Dajt-Tirane (Abissnet),Fushe Dajt-Petresh,Dragostunje-Petresh,Dragostunje-Cervenake,Tushemisht-Cervenake, Petresh-Dragostunje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</si>
  <si>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Vain-Kryevidh, </t>
    </r>
  </si>
  <si>
    <r>
      <t>Lidhje fikse</t>
    </r>
    <r>
      <rPr>
        <sz val="10"/>
        <rFont val="Arial"/>
      </rPr>
      <t xml:space="preserve"> Intersig-Yzberishti;AMC Shop Treni Own-Kodra e Kuqe; Diga Liqenit-Sauku</t>
    </r>
  </si>
  <si>
    <r>
      <t>Lidhje fikse</t>
    </r>
    <r>
      <rPr>
        <sz val="10"/>
        <rFont val="Arial"/>
      </rPr>
      <t xml:space="preserve"> Intersig-Yzberishti;AMC Shop Treni Own-Kodra e Kuqe; Diga Liqenit-Sauku; </t>
    </r>
  </si>
  <si>
    <t>Koder Durres- Fushe Dajt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</si>
  <si>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Grabjan-Barbullinje; Koder Burrel- Alb Burrel; </t>
    </r>
  </si>
  <si>
    <t xml:space="preserve">Lidhje fikse Cervenak- Lin; 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</si>
  <si>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Cervenak- Lin; </t>
    </r>
  </si>
  <si>
    <r>
      <t xml:space="preserve"> Lidhje fikse</t>
    </r>
    <r>
      <rPr>
        <sz val="10"/>
        <rFont val="Arial"/>
      </rPr>
      <t xml:space="preserve">   Vodafone-Misto Mame; Gllave-Kalivac</t>
    </r>
  </si>
  <si>
    <r>
      <t xml:space="preserve"> Lidhje fikse</t>
    </r>
    <r>
      <rPr>
        <sz val="10"/>
        <rFont val="Arial"/>
      </rPr>
      <t xml:space="preserve">   Tirana MTX -Farka; Gllave-Kalivac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</si>
  <si>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Ideatel-Dajt;                         Petresh-Librazhd; Librazhd-Cervenake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</si>
  <si>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Ideatel-Dajt; Petresh-Librazhd ; Librazhd-Cervenake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</si>
  <si>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Elbasan-Petresh; Fier-Margellic; Keculle-Libohove; Sopot-Delvine,Margellic-Fier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</si>
  <si>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Elbasan-Petresh; Fier-Margellic ; Keculle-Libohove;  Sopot-Delvine; Margellic-Fier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</si>
  <si>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Shkoder-Tarabosh; Perserites-Dogana Hani Hotit ;Tarabosh-Dogana Bajze; Qafe Shtame-Burrel ; Qafe Shtame-Perlat; Perlat-Rreshen; Repeater (Perserites)-Dogane Morine; Burrel-Maja Kreshtes;          Maja Kreshtes-Bulqize; Peshkopi-Lisi i Trenes; Lisi i Trenes-Bllate; Prez-Lac, Elbasan-Cerrik; Kanaq-Gramsh; Dogana Qafe Thane-Perserites</t>
    </r>
    <r>
      <rPr>
        <sz val="9"/>
        <rFont val="Arial"/>
        <family val="2"/>
      </rPr>
      <t xml:space="preserve"> ; </t>
    </r>
    <r>
      <rPr>
        <sz val="10"/>
        <rFont val="Arial"/>
        <family val="2"/>
      </rPr>
      <t>Perserites-Tushemish; Zvernec-Orikum; Dogana Keculle-Sopot; Sopot-Kakavije;  Mile-Dogana Qafe Bote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</si>
  <si>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Shkoder-Tarabosh; Perserites-Dogana; Hani Hotit Tarabosh-Dogana Bajze; Qafe Shtame-Burrel; Qafe Shtame-Perlat; Perlat-Rreshen;  Repeater (Perserites)-Dogane Morine; Burrel-Maja Kreshtes; Maja Kreshtes-Bulqize; Peshkopi-Lisi iTrenes; Lisi i Trenes-Bllate;  Prez-Lac, Elbasan-Cerrik; Kanaq-Gramsh;        Dogana Qafe Thane-Perserites; 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Perserites-Tushemisht ; Zvernec-Orikum; Dogana Keculle-Sopot; Sopot-Kakavije; Mile-Dogana Qafe Bote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</si>
  <si>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Shkoder-Koplik, Mide-Puke; Mide-Perserites; Perserites-Fushe Arres; Kukes-Kolosian; Kolosian-Tojan; Peshkopi-Tojan; Kuqan-Kelcyre; Pepellash-Erseke; Kollovoz-Leskovik ;  Vlore-Kanine,Kanine-Llogara Llogara-Himare, Mile-</t>
    </r>
    <r>
      <rPr>
        <sz val="9.5"/>
        <rFont val="Arial"/>
        <family val="2"/>
      </rPr>
      <t>Konispol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</si>
  <si>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Shkoder-Koplik, Mide-Puke; Mide-Perserites; Perserites-Fushe Arres; Kukes-Kolosian; Kolosian-Tojan; Peshkopi-Tojan; Kuqan-Kelcyre; Pepellash-Erseke; Kollovoz-Leskovik ;  Vlore-Kanine,Kanine-Llogara Llogara-Himare, Mile-Konispol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</si>
  <si>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Bankers Petroleum zyra qendrore Fier- Zyra e Bankers Patos;  Bankers Petroleum zyra qendrore Fier- Zyra e Bankers Pad D1;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</si>
  <si>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Bankers Petroleum Zyra qendrore Fier- Bankers Akomodim; Bankers Petroleum Zyra qendrore Marinez- Zyra e Bankers ne Marinez Pad D2; Bankers Petroleum Zyra qendrore Marinez- Zyra e Bankers ne Marinez CTF Operator; Bankers Petroleum Zyra qendrore Marinez- Zyra e Bankers ne Marinez Pad H; Bankers Petroleum Zyra qendrore Marinez- Zyra e Bankers ne Marinez Infocenter;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</si>
  <si>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Sector F-CTF; Sector C-Sector G;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</si>
  <si>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Sector F-CTF; Sector C-Sector G;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</si>
  <si>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Sector D-CTF; Sector H- Sector F; Patos- Bankers Office;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</si>
  <si>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Sector A-Sector D; CC-CTF; Sector I-Sector G; Zyre e Bankers prane Azotikut Fier- Akomodimi Bankers Fier;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</si>
  <si>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Sector A-Sector D; CC-CTF; Sector I-Sector G; Zyre e Bankers prane Azotikut Fier- Akomodimi Bankers Fier;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</si>
  <si>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Llakatund-Treblove;</t>
    </r>
  </si>
  <si>
    <r>
      <t>Lidhje fikse</t>
    </r>
    <r>
      <rPr>
        <sz val="10"/>
        <rFont val="Arial"/>
      </rPr>
      <t xml:space="preserve"> IT(Laprake)-St.Trenit; </t>
    </r>
  </si>
  <si>
    <r>
      <t xml:space="preserve">Lidhje fikse </t>
    </r>
    <r>
      <rPr>
        <sz val="10"/>
        <rFont val="Arial"/>
        <family val="2"/>
      </rPr>
      <t>Preze-Psv Durres; Lezhe Kala-Shkoder</t>
    </r>
  </si>
  <si>
    <r>
      <t xml:space="preserve">Lidhje fikse </t>
    </r>
    <r>
      <rPr>
        <sz val="10"/>
        <rFont val="Arial"/>
        <family val="2"/>
      </rPr>
      <t xml:space="preserve"> Preze-Psv Durres; Lezhe Kala-Shkoder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</si>
  <si>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Trume- Shkoder;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</si>
  <si>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Trume- Shkoder;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</si>
  <si>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Koder Kombinat- Vasil Shanto;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</si>
  <si>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Krraba-Misto Mame,Llogara-Zvernec;Mide-Cviljen,Tirana-M.Dajt; Librazhd - Çervenake; Mendraka-Ligovuni; Tirane - Kruje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</si>
  <si>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Krraba-Misto Mame,Llogara-Zvernec;Mide-Cviljen,Tirana-M.Dajt, Librazhd - Çervenake ;Mendraka-Ligovuni;Tirane - Kruje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</si>
  <si>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Cardhak-Pilur,Pilur- Bitincke,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</si>
  <si>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A_Kucove- Kucove_2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</si>
  <si>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Vrisera-Jorgucat,Asim Zeneli- Lazarat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</si>
  <si>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Voskop-AT Korce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</si>
  <si>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Cardhak-Pilur,Pilur- Bitincke,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</si>
  <si>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Lushnje-Plug,Plug-Fier Shegan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</si>
  <si>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Lushnje-Plug,Plug-Fier Shegan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</si>
  <si>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Zvernec- Pashaliman;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</si>
  <si>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SGB Roskoveci- Zharreza;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</si>
  <si>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SGB Roskoveci- Zharreza;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</si>
  <si>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Harry Fultz-Misto Mame,Kompleksi Xixa-Mali I Robit, Lezha Center-Lezha Hill,Min,Drejtesise-Bovilla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</si>
  <si>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Harry Fultz-Misto Mame,Kompleksi Xixa-Mali I Robit, Lezha Center-Lezha Hill, Min,Drejtesise-Bovilla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</si>
  <si>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Kthesa e Kamzes-Misto Mame,Tregu Elektrik-Bovilla,Universiteti Politeknik-Misto Mame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</si>
  <si>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Ardenice - Karavasta; Gllave-Dames; Kores-Hani Hotit;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</si>
  <si>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Tirana MTX -Farka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</si>
  <si>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</rPr>
      <t xml:space="preserve"> Tirana MTX -Farka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</si>
  <si>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Tregtan- Tuneli Kalimash;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</si>
  <si>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Bankers Petroleum Zyra Qendrore Fier- Zyra Qendrore e Bankers ne Marinez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</si>
  <si>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Bankers Petroleum Zyra Qendrore Fier- Zyra Qendrore e Bankers ne Marinez</t>
    </r>
  </si>
  <si>
    <r>
      <t xml:space="preserve">Lidhje fikse </t>
    </r>
    <r>
      <rPr>
        <sz val="10"/>
        <rFont val="Arial"/>
      </rPr>
      <t>Parlamenti-Torre Drini;   Tirana MTX - Casa Italia; Korce- Intesa Korce;</t>
    </r>
  </si>
  <si>
    <r>
      <t xml:space="preserve">Lidhje fikse </t>
    </r>
    <r>
      <rPr>
        <sz val="10"/>
        <rFont val="Arial"/>
      </rPr>
      <t xml:space="preserve">Parlamenti-Torre Drini;  Tirana MTX - Casa Italia; Korce- Intesa Korce;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</si>
  <si>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Shengjini-Shengjini North;  Ndre Mjeda- Kesh SC;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</si>
  <si>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Shengjini-Shengjini North; Ndre Mjeda- Kesh SC;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</si>
  <si>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Bulqiza Rep- Krasta;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</si>
  <si>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Rr.Llazi Miho-Misto Mame;Golemi-Mali i Robit,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</si>
  <si>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Rr.Llazi Miho-Misto Mame;Golemi-Mali i Robit;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</si>
  <si>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Kolaj-Taraboshi;Permeti-Gllava;Piluri-Shen Vasil; Belsh-Mendraka; Belsh-Mendraka;Haderaj-Ligovuni;Plani I Bardhe-Lurthi; Rrogozhina-Grabjani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</si>
  <si>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Kolaj-Taraboshi;Permeti-Gllava; Piluri-Shen Vasil;Belsh-Mendraka;Haderaj-Ligovuni;Rrogozhina-Grabjani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</si>
  <si>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Ligovun-Zvernec;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</si>
  <si>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Kryevidh-Arapaj DR; Dajt-Ligovun;</t>
    </r>
  </si>
  <si>
    <r>
      <t xml:space="preserve">Lidhje fikse </t>
    </r>
    <r>
      <rPr>
        <sz val="10"/>
        <rFont val="Arial"/>
      </rPr>
      <t xml:space="preserve">AT Fier-Qafe Koshovice,  </t>
    </r>
  </si>
  <si>
    <r>
      <t xml:space="preserve">Lidhje fikse </t>
    </r>
    <r>
      <rPr>
        <sz val="10"/>
        <rFont val="Arial"/>
      </rPr>
      <t xml:space="preserve">AT Fier-Qafe Koshovice, </t>
    </r>
  </si>
  <si>
    <r>
      <t>Lidhje fikse</t>
    </r>
    <r>
      <rPr>
        <sz val="10"/>
        <rFont val="Arial"/>
        <family val="2"/>
      </rPr>
      <t xml:space="preserve"> Zvernec-Orikum,Dogana Keculle-Sopot,Sopot-Kakavije (Dogana);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</si>
  <si>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Qafe Koshovice-Sheq(Fier);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</si>
  <si>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Qafe Koshovice-Sheq(Fier);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</si>
  <si>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Kavaje- PSV; Preze- PSV;  Preze- Idea Tel; Dajt- Idea Tel; Kavaje-Ardenice; Ligovun-Ardenice;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</si>
  <si>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Kavaje- PSV; Preze- PSV; Preze- Idea Tel; Dajt- Idea Tel; Kavaje-Ardenice; Ligovun-Ardenice;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</si>
  <si>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Tv Koha-Yzberishti;</t>
    </r>
  </si>
  <si>
    <r>
      <t xml:space="preserve">Lidhje fikse </t>
    </r>
    <r>
      <rPr>
        <sz val="10"/>
        <rFont val="Arial"/>
        <family val="2"/>
      </rPr>
      <t xml:space="preserve"> Intercom -Universiteti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,Lezha Stadium-Lezha 2  , Teleperformanca-Durres  Vollga ; Lezha Stad-Lezha 2 ;Kombinat New -Yzberisht ; Digitalb-AMC New; DTA- Vila Gold; TAL Shop Gjirokastra-Gjirokastra;                       </t>
    </r>
  </si>
  <si>
    <r>
      <t xml:space="preserve">Lidhje fikse </t>
    </r>
    <r>
      <rPr>
        <sz val="10"/>
        <rFont val="Arial"/>
        <family val="2"/>
      </rPr>
      <t xml:space="preserve"> Intercom -Universiteti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,Lezha Stadium-Lezha 2 , Teleperformanca-Durres Vollga</t>
    </r>
    <r>
      <rPr>
        <b/>
        <sz val="10"/>
        <rFont val="Arial"/>
        <family val="2"/>
      </rPr>
      <t xml:space="preserve"> ;</t>
    </r>
    <r>
      <rPr>
        <sz val="10"/>
        <rFont val="Arial"/>
        <family val="2"/>
      </rPr>
      <t xml:space="preserve">Lezha Stad-Lezha 2; Kombinat New-Yzberisht; Digitalb-AMC New;  DTA- Vila Gold; TAL Shop Gjirokastra-Gjirokastra;  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</si>
  <si>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Vlora Hill-Intesa Vlore Rruga Sadik Zotaj;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</si>
  <si>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Ambasada Suedeze-Filologjiku New;</t>
    </r>
  </si>
  <si>
    <t>Mali Moraves (Cardhake)-Tushemisht;</t>
  </si>
  <si>
    <r>
      <rPr>
        <b/>
        <sz val="10"/>
        <rFont val="Arial"/>
        <family val="2"/>
      </rPr>
      <t>Lidhje fikse</t>
    </r>
    <r>
      <rPr>
        <sz val="10"/>
        <rFont val="Arial"/>
      </rPr>
      <t>: Zgerbonje-Therepel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</si>
  <si>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                                             Credins 2-Yzberisht, EB Usluga-Yzberisht,                    , Shkodra Stad-Tarabosh;            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</si>
  <si>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                                             Credins 2-Yzberisht, EB Usluga-Yzberisht, Shkodra Stad-Tarabosh; </t>
    </r>
  </si>
  <si>
    <r>
      <t>Lidhje fikse</t>
    </r>
    <r>
      <rPr>
        <sz val="10"/>
        <rFont val="Arial"/>
        <family val="2"/>
      </rPr>
      <t xml:space="preserve"> Tirana MTX-Sauku; Brari- Alpha Bank Elbasan;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</si>
  <si>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Margellic- AB Fier;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</si>
  <si>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Margellic- AB Fier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</si>
  <si>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</t>
    </r>
    <r>
      <rPr>
        <sz val="10"/>
        <rFont val="Arial"/>
        <family val="2"/>
      </rPr>
      <t xml:space="preserve">Shpali Rep -Repsi; Cervenake - Korce South; Pinet - Spitalla ;Kukes Rep - Krume; Mile-Ksamil; Ballsh-Kucolli; Plestan-Kota; Perlat-Burrel; ShenVasia-Borsh;  Vaqarri-Misto Mame; Shkoder 1- Grude Fusha;  Nikollaqit Rep.-Saranda 2;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</si>
  <si>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Shkoder 1- Grude Fusha; Nikollaqit Rep.-Saranda 2;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</si>
  <si>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Burrel - Mide 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</si>
  <si>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: Burrel - Mide 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</si>
  <si>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Dajt-Rinas_FA; Dajt-Poshnje;Librazhd-Petresh;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</si>
  <si>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Dajt-Rinas_FA; Dajt-Poshnje;;Librazhd-Petresh;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</si>
  <si>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>: Berdice-Vau I Dejes;Vlore-Zvernec;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</si>
  <si>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: Berdice-Vau I Dejes; Vlore-Zvernec;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</si>
  <si>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Sukth-Durres Hill,Mali Robit-Kryevidhi; Selenica-Ligovuni; Berdice-Lezha Hill; A.Kucove-Petresh; Bunavi-Zvernec;Gllave - Sopot ;Tirane-Dajt;Preze-Rinas;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</si>
  <si>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Sukth-Durres Hill,Mali Robit-Kryevidhi;Selenica-Ligovuni; Berdice-Lezha Hill; A.Kucove-Petresh; Bunavi-Zvernec;Gllave - Sopot ;Tirane-Dajt;Preze-Rinas;</t>
    </r>
  </si>
  <si>
    <t>Lidhje fikse : Sauku-Rolling Hills</t>
  </si>
  <si>
    <t xml:space="preserve">Lidhje fikse </t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</si>
  <si>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</si>
  <si>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Goga STR- Intesa Durres Vollga; Asim Zeneli- AB Gjirokastër;  Berat-AB Berat;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</si>
  <si>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Goga STR- Intesa Durres Vollga; Asim Zeneli- AB Gjirokastër;  Berat-AB Berat;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</si>
  <si>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Dajt-Petresh; Preze-Lezha Hill; Tarabosh- Mide ; Kukes- Mide ; Korce(Drenove) - Cervanake ;Gllave - Zvernec;Librazhd - Cervanake ;Gjirokaster-Sopot;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</si>
  <si>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Dajt-Petresh; Preze-Lezha Hill;  Tarabosh- Mide ; Kukes- Mide ;Korce(Drenove) - Cervanake ;;Gllave - Zvernec;Librazhd - Cervanake ;Gjirokaster-Sopot;</t>
    </r>
  </si>
  <si>
    <t xml:space="preserve"> 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</si>
  <si>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Mamurras- Borizana;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</si>
  <si>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</t>
    </r>
  </si>
  <si>
    <r>
      <t xml:space="preserve">Lidhje fikse </t>
    </r>
    <r>
      <rPr>
        <sz val="10"/>
        <rFont val="Arial"/>
      </rPr>
      <t xml:space="preserve">  Gllave-Sopot, </t>
    </r>
  </si>
  <si>
    <t>Babrru-Kthesa e Kamzes,Franc Nopca - Kodra Kuqe ;</t>
  </si>
  <si>
    <t>Babrru-Kthesa e Kamzes,Babrru-Kopshti Britanik,,Franc Nopca - Kodra Kuqe ;</t>
  </si>
  <si>
    <r>
      <t>Lidhje fikse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</si>
  <si>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Ministry of Health - Ekonomiku;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</si>
  <si>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Ministry of Health - Ekonomiku;  </t>
    </r>
  </si>
  <si>
    <r>
      <t>Lidhje fikse</t>
    </r>
    <r>
      <rPr>
        <sz val="10"/>
        <rFont val="Arial"/>
      </rPr>
      <t xml:space="preserve">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</si>
  <si>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</t>
    </r>
  </si>
  <si>
    <t>Aneksi 2 (Lidhjet Fikse)</t>
  </si>
  <si>
    <t xml:space="preserve">Brezi 12.75 - 13.25 GHz </t>
  </si>
  <si>
    <t>Brezi Frekuences</t>
  </si>
  <si>
    <t>Gjeresia e kanalit</t>
  </si>
  <si>
    <t>Brezi  7125 - 7425 MHz</t>
  </si>
  <si>
    <t>Brezi  7425 - 7725 MHz</t>
  </si>
  <si>
    <t>Brezi  7900 - 8500 MHz</t>
  </si>
  <si>
    <t xml:space="preserve"> 60 MHz;40 MHz;30 MHz;20 MHz</t>
  </si>
  <si>
    <t xml:space="preserve"> 59.3 MHz;29.65 MHz</t>
  </si>
  <si>
    <t>56 MHz;28 MHz;14 MHz;7 MHz; 3.5 MHz;1.75 MHz</t>
  </si>
  <si>
    <t>28 MHz;14 MHz;7 MHz; 3.5 MHz;1.75 MHz</t>
  </si>
  <si>
    <t>28 MHz;14 MHz;7 MHz; 3.5 MHz</t>
  </si>
  <si>
    <t>40 MHz;40 MHz</t>
  </si>
  <si>
    <t xml:space="preserve"> 110 MHz;55 MHz;27.5 MHz;13.75 MHz</t>
  </si>
  <si>
    <t xml:space="preserve"> 112 MHz;56 MHz;28 MHz;14 MHz;7 MHz; 3.5 MHz</t>
  </si>
  <si>
    <t xml:space="preserve"> 112 MHz;56 MHz;28 MHz;14 MHz;7 MHz</t>
  </si>
  <si>
    <t xml:space="preserve"> 7 MHz</t>
  </si>
  <si>
    <t xml:space="preserve"> 140 MHz;56 MHz;28 MHz;14 MHz;7 MHz; 3.5 MHz</t>
  </si>
  <si>
    <t>100 MHz;50MHz</t>
  </si>
  <si>
    <t>Brezi  5925 - 6425 MHz</t>
  </si>
  <si>
    <t>Brezi 6425 - 7125 MHz</t>
  </si>
  <si>
    <t>Brezi 22-22.6 / 23.0-23.6 GHz</t>
  </si>
  <si>
    <t>Brezi 57.0 - 59.0 GHz</t>
  </si>
  <si>
    <r>
      <t xml:space="preserve">Brezi  10 - 10.68 GHz                                           </t>
    </r>
    <r>
      <rPr>
        <sz val="10"/>
        <rFont val="Arial"/>
        <family val="2"/>
      </rPr>
      <t>Brezi (10.15-10.3) cift me (10.5-10.65)</t>
    </r>
  </si>
  <si>
    <t>Brezi 31.8 - 33.4 GHz</t>
  </si>
  <si>
    <t>Duplex</t>
  </si>
  <si>
    <t>n =1,2…7</t>
  </si>
  <si>
    <t>CEPT/ERC/RECOMMENDATION 14-01 E (Bonn 1995, revised June 2007)</t>
  </si>
  <si>
    <t>n =1,2…8</t>
  </si>
  <si>
    <t>CEPT/ERC/RECOMMENDATION 14-02 E (Bonn 1995, Revised Dublin 2009)</t>
  </si>
  <si>
    <t>n=1,2…11</t>
  </si>
  <si>
    <t>n=1,2…7</t>
  </si>
  <si>
    <t>n=1,2…4</t>
  </si>
  <si>
    <t>n=1,2…5</t>
  </si>
  <si>
    <t>n=1,2…10</t>
  </si>
  <si>
    <t>n=1,2…20</t>
  </si>
  <si>
    <t>n=1,2…40</t>
  </si>
  <si>
    <t>n=1,2…80</t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</si>
  <si>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Zvernec-Gllave</t>
    </r>
  </si>
  <si>
    <t>n=1,2…160</t>
  </si>
  <si>
    <t>n=1,2…42</t>
  </si>
  <si>
    <t>n=1,2…10 ose 11</t>
  </si>
  <si>
    <t>n=1,2…11 ose 12</t>
  </si>
  <si>
    <t>Shenim: Shiko  NOTE 1 dhe Annex A te CEPT/ERC/REC 12-06, per ndrajen me 12 kanale.</t>
  </si>
  <si>
    <t>n=1,2…32</t>
  </si>
  <si>
    <t>n=1,2…64</t>
  </si>
  <si>
    <t>n=1,2…128</t>
  </si>
  <si>
    <t xml:space="preserve"> Brezi 14.5 - 14.62  çiftuar  15.23 - 15.35 GHz</t>
  </si>
  <si>
    <t>n=1,2</t>
  </si>
  <si>
    <t>n=1,2,3,4</t>
  </si>
  <si>
    <t>n=1,2….8</t>
  </si>
  <si>
    <t>n=1,2….16</t>
  </si>
  <si>
    <t>n=1,2….32</t>
  </si>
  <si>
    <t>Nr. Kanalit</t>
  </si>
  <si>
    <t>n=1,2….64</t>
  </si>
  <si>
    <t>n=1…8</t>
  </si>
  <si>
    <r>
      <rPr>
        <b/>
        <sz val="14"/>
        <color indexed="10"/>
        <rFont val="Arial"/>
        <family val="2"/>
      </rPr>
      <t xml:space="preserve">Shenim </t>
    </r>
    <r>
      <rPr>
        <sz val="14"/>
        <color indexed="10"/>
        <rFont val="Arial"/>
        <family val="2"/>
      </rPr>
      <t>: Banda 18.1-18.4 GHz per lidhjet fider BC me BSS ( 5.520) ECA</t>
    </r>
  </si>
  <si>
    <t>n=1,2…17</t>
  </si>
  <si>
    <t>n=1,2…35</t>
  </si>
  <si>
    <t>Gjeresia  e cdo kanali13.75 MHz</t>
  </si>
  <si>
    <t>n=1,2…70</t>
  </si>
  <si>
    <t xml:space="preserve">Brezi  57.0 – 59.0 GHz  </t>
  </si>
  <si>
    <t>Simplex</t>
  </si>
  <si>
    <t>Brezi  22-22.6/23.0-23.6 GHz</t>
  </si>
  <si>
    <t xml:space="preserve">   T/R 13-02 E       </t>
  </si>
  <si>
    <t>n = 1,2,…9</t>
  </si>
  <si>
    <t xml:space="preserve">                 T/R 13-02 E            </t>
  </si>
  <si>
    <t xml:space="preserve">          T/R 13-02 E        </t>
  </si>
  <si>
    <t>fn = fr - 787.5 + 7n</t>
  </si>
  <si>
    <t>fn’ = fr + 24.5 + 7n</t>
  </si>
  <si>
    <t>HARMONIZED RADIO FREQUENCY CHANNEL ARRANGEMENTS FOR ANALOGUE AND DIGITAL TERRESTRIAL FIXED SYSTEMS</t>
  </si>
  <si>
    <t>Tx-Rx  1260</t>
  </si>
  <si>
    <t xml:space="preserve"> n = 1, 2, …. 8</t>
  </si>
  <si>
    <t xml:space="preserve"> n = 1, 2, …. 20</t>
  </si>
  <si>
    <t xml:space="preserve"> n = 1, 2, …. 40</t>
  </si>
  <si>
    <t xml:space="preserve"> n = 1, 2, …. 80</t>
  </si>
  <si>
    <t xml:space="preserve"> n = 1, 2, …. 160</t>
  </si>
  <si>
    <t xml:space="preserve"> n = 1, 2, …. 320</t>
  </si>
  <si>
    <t>RADIO FREQUENCY CHANNEL ARRANGEMENT FOR FIXED SERVICE SYSTEMS  WHICH DO NOT REQUIRE FREQUENCY PLANNING</t>
  </si>
  <si>
    <t>fn = fr + 100 n</t>
  </si>
  <si>
    <t>fr-be the reference frequency of 56 950 MHz,</t>
  </si>
  <si>
    <t>fn-be the centre frequency of a radio-frequency channel in the band 57.0 – 59.0 GHz,</t>
  </si>
  <si>
    <t>fn = fr + 25 + 50 n</t>
  </si>
  <si>
    <t>n = 1, 2, …40</t>
  </si>
  <si>
    <t>Tirane - Dajt</t>
  </si>
  <si>
    <r>
      <t xml:space="preserve">Lidhje fikse </t>
    </r>
    <r>
      <rPr>
        <sz val="10"/>
        <rFont val="Arial"/>
        <family val="2"/>
      </rPr>
      <t xml:space="preserve"> </t>
    </r>
  </si>
  <si>
    <r>
      <t xml:space="preserve">Lidhje fikse </t>
    </r>
    <r>
      <rPr>
        <sz val="10"/>
        <rFont val="Arial"/>
      </rPr>
      <t xml:space="preserve"> Brari-Mendraka ,Gllave-Mendraka,Kertushaj-Misto Mame ; Bena - Cervenaka ;</t>
    </r>
  </si>
  <si>
    <r>
      <t xml:space="preserve">Lidhje fikse </t>
    </r>
    <r>
      <rPr>
        <sz val="10"/>
        <rFont val="Arial"/>
      </rPr>
      <t xml:space="preserve">City Park-Vora, Bathore 2-Yzberisht;  TB Berati-Berati 1;  Rogner MI- Zogu Pare; </t>
    </r>
  </si>
  <si>
    <r>
      <t xml:space="preserve">Lidhje fikse </t>
    </r>
    <r>
      <rPr>
        <sz val="10"/>
        <rFont val="Arial"/>
      </rPr>
      <t xml:space="preserve">City Park-Vora,Bathore 2-Yzberisht; </t>
    </r>
    <r>
      <rPr>
        <sz val="10"/>
        <rFont val="Arial"/>
        <family val="2"/>
      </rPr>
      <t>TB Berati-Berati 1; Rogner MI- Zogu Pare;</t>
    </r>
  </si>
  <si>
    <t>Fush Dajt - Durres PSV ;</t>
  </si>
  <si>
    <t>Fush Dajt - Berat</t>
  </si>
  <si>
    <t>Koder ishem - Tyrbe lezhe ;</t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</si>
  <si>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Tufine-Dibres;  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</si>
  <si>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Tufine-Dibres;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</si>
  <si>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Cemetary - Intesa Kombinat New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</si>
  <si>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Tirana Cemetary - Intesa Kombinat New</t>
    </r>
  </si>
  <si>
    <r>
      <t>Lidhje fikse</t>
    </r>
    <r>
      <rPr>
        <sz val="10"/>
        <rFont val="Arial"/>
        <family val="2"/>
      </rPr>
      <t xml:space="preserve"> New Tirana - Hit; </t>
    </r>
  </si>
  <si>
    <r>
      <t xml:space="preserve">Lidhje fikse </t>
    </r>
    <r>
      <rPr>
        <sz val="10"/>
        <rFont val="Arial"/>
        <family val="2"/>
      </rPr>
      <t xml:space="preserve">New Tirana - Hit; </t>
    </r>
  </si>
  <si>
    <r>
      <t>Lidhje fikse</t>
    </r>
    <r>
      <rPr>
        <sz val="10"/>
        <rFont val="Arial"/>
      </rPr>
      <t xml:space="preserve"> ; Corovoda-Gllava; </t>
    </r>
  </si>
  <si>
    <r>
      <t>Lidhje fikse</t>
    </r>
    <r>
      <rPr>
        <sz val="10"/>
        <rFont val="Arial"/>
      </rPr>
      <t xml:space="preserve"> Corovoda-Gllava;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</si>
  <si>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AMC Shop Sauk-Sauk,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</si>
  <si>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AMC Shop Sauk-Sauk,   </t>
    </r>
  </si>
  <si>
    <r>
      <t xml:space="preserve">Lidhje fikse </t>
    </r>
    <r>
      <rPr>
        <sz val="10"/>
        <rFont val="Arial"/>
      </rPr>
      <t xml:space="preserve"> Shkodra 7-Taraboshi;   Kucova-Berati_X;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</si>
  <si>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Stadiumi- ET Center; Unaza Re - AMC New; Vora City-Vora;Lezha New- Lezha 2; Jordan Misja-Kodra Kuqe;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</si>
  <si>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 Currila- Durres Hill;  Irfan Tomini - Saukux;       Besim Alla- Yzberishti; Saranda Agikons-Saranda City;Kiri - Pulti ;Fterra-BTB Ftera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</si>
  <si>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 Currila- Durres Hill;  Irfan Tomini - Saukux;  Besim Alla- Yzberishti; Saranda Agikons-Saranda City;Kiri - Pulti ;Fterra-BTB Ftera 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</si>
  <si>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Kristali-Linza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</si>
  <si>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Shenkoll-Lezha 2;           AMC New-Yzberisht; Fushe Dajt-Petresh,Sheshi-Shijaku New ,Leskovik-Carshove;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</si>
  <si>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            Shenkoll-Lezha 2           AMC New-Yzberisht         Fushe Dajt-Petresh,Sheshi-Shijaku New ,Leskovik-Carshove;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</si>
  <si>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MTX-Ministry of Justice;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</si>
  <si>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AT Korce-Mollaj,DR Treni-Arapaj,Shkodra South-West-Taraboshi,Lezha South-Lezha Hill,Ballshi -Ballshi Koder,Elbasani North-Elbasani Spital,Vlore Koder North-Transballkanike;Dukati-Llogara; Metalurgjiku-Petreshi;Thirra-Fani;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</si>
  <si>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</t>
    </r>
    <r>
      <rPr>
        <sz val="9"/>
        <rFont val="Arial"/>
        <family val="2"/>
      </rPr>
      <t xml:space="preserve">Gjirokaster - </t>
    </r>
    <r>
      <rPr>
        <sz val="8"/>
        <rFont val="Arial"/>
        <family val="2"/>
      </rPr>
      <t>Gjirokaster CNR ;</t>
    </r>
    <r>
      <rPr>
        <sz val="10"/>
        <rFont val="Arial"/>
        <family val="2"/>
      </rPr>
      <t xml:space="preserve">Pinet - Shijak CNR;  Kukes - Kukes CNR; Petresh-Elbasan West     </t>
    </r>
    <r>
      <rPr>
        <sz val="9"/>
        <rFont val="Arial"/>
        <family val="2"/>
      </rPr>
      <t xml:space="preserve">New Tirana-HIT  </t>
    </r>
    <r>
      <rPr>
        <sz val="9.5"/>
        <rFont val="Arial"/>
        <family val="2"/>
      </rPr>
      <t xml:space="preserve">Zvernec-Narta </t>
    </r>
    <r>
      <rPr>
        <sz val="10"/>
        <rFont val="Arial"/>
        <family val="2"/>
      </rPr>
      <t xml:space="preserve">DurresPlepa-Shkembi 1; Asim Zeneli-Alpha Bank Gjirokaster; Berat-PCB Berat 2; Maliqi-Alpha Bank Korce ATM;  Zall Herri-Bathore; Hysgjokaj-Kosove-Belsh; Rinia -Europetrol; Durresi Rep. - AB Durres Plazh;  MTX2 - Alpha Bank Center;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</si>
  <si>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Grude Fushe-Shkoder CNR2;  Gjirokaster - Gjirokaster CNR Pinet - Shijak CNR; Kukes - Kukes CNR; Petresh-Elbasan West; New Tirana-HIT; Zvernec-Narta; Durres Plepa-Shkembi 1; Asim Zeneli-Alpha Bank Gjirokaster; Berat-PCB Berat 2; Maliqi-Alpha Bank Korce ATM;Tirana Cemetary-ABA ,Zall Herri-Bathore;Hysgjokaj-Kosove-Belsh; Rinia -Europetrol; Durresi Rep - AB Durres Plazh;  MTX2 - Alpha Bank Center;</t>
    </r>
  </si>
  <si>
    <t>Lidhje fikse</t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</si>
  <si>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Cuka - Intesa Sarande;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</si>
  <si>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Fushe Dajt - Kertushaj;  Fushe Dajt - Elbasan Petresh</t>
    </r>
  </si>
  <si>
    <r>
      <t xml:space="preserve">Lidhje fikse  </t>
    </r>
    <r>
      <rPr>
        <sz val="10"/>
        <rFont val="Arial"/>
        <family val="2"/>
      </rPr>
      <t>Fushe Dajt - Ligovun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</si>
  <si>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Tirana Cemetary - Intesa Astiri;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</si>
  <si>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Sauku - Irfan Tomin 2;</t>
    </r>
  </si>
  <si>
    <r>
      <t xml:space="preserve">Lidhje fikse </t>
    </r>
    <r>
      <rPr>
        <sz val="10"/>
        <rFont val="Arial"/>
      </rPr>
      <t>Taraboshit-Broja;  Glina - Picari; Pinet- Alpha Bank Durres ATM;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</si>
  <si>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Elbasani West-Petresh;Koman-Mide;   Shkodra Hosp-Tarabosh; TB Kamez-Vore;SHK Kavajes-Durres Hill; Campus-Sauk, ; Shkodra 7-Taraboshi;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</si>
  <si>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Selishta- Trebishti;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</si>
  <si>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Preze-Marikaj; Tufine-Antibiotiku;          Plestan-Krapsi;  Petresh-Elbasan South;       Golemi-Mali Robit; Tirana Cemetary-New Mediatel; Kakavije-BKT Kakavije; Cajupi-Qesarake;  Gjokaj-PCB Kamez; Maliqi-Maliqi 2; Dispanceria-Selvia;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</si>
  <si>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Preze-Marikaj Tufine-Antibiotiku  Plestan-Krapsi, Maliqi-Maliqi 2; ;Dispanceria-Selvia;</t>
    </r>
  </si>
  <si>
    <r>
      <t xml:space="preserve">Lidhje fikse </t>
    </r>
    <r>
      <rPr>
        <sz val="10"/>
        <rFont val="Arial"/>
        <family val="2"/>
      </rPr>
      <t>Cervenake-Tushemisht;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</si>
  <si>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                                                       Alfa Bank Stanby-Yzberishti, EB Vlore-Kanina,  Ministria Rendit-Sauku, Teuta-Vrinasi, TB Komuna Parisit-Kodra e Kuqe ;Veneto Korca- Korca Camp.                                       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</si>
  <si>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Alfa Bank Stanby-Yzberishti, EB Vlore-Kanina,  Ministria Rendit-Sauku,Teuta-Vrinasi, TB Komuna Parisit-Kodra e Kuqe; Veneto Korca- Korca Camp                     </t>
    </r>
  </si>
  <si>
    <r>
      <rPr>
        <b/>
        <sz val="10"/>
        <rFont val="Arial"/>
        <family val="2"/>
      </rPr>
      <t xml:space="preserve">Lidhje fikse                                </t>
    </r>
    <r>
      <rPr>
        <sz val="10"/>
        <rFont val="Arial"/>
        <family val="2"/>
      </rPr>
      <t xml:space="preserve">  Akademia-Sheraton   Lushnje Hill- AB Lushnje Fier South-BKT Fier, A.Zenelit-Teleperformance;  Bilishti- Alpha Bank Bilisht; Lushnje - Intesa Lushnje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</si>
  <si>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Akademia-Sheraton   Lushnje Hill- AB Lushnje Fier South-BKT Fier  ;   A.Zenelit-Teleperformance;  Bilishti- Alpha Bank Bilisht;  Lushnje - Intesa Lushnje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</si>
  <si>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Kolonje- Pojani; Babrru-Qafshtama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</si>
  <si>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Kolonje- Pojani;Babrru-Qafshtama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</si>
  <si>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</si>
  <si>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Selita Hill- Garnizoni i Gardes;  Sauk - Senatorium;Golem-Golemas;  Lezhe - Lezhe Hill; Embassies-Sheraton (micro);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</si>
  <si>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Selita Hill- Garnizoni i Gardes;  Sauk - Senatorium;Golem-Golemas;  Lezhe - Lezhe Hill; Embassies-Sheraton (micro);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</si>
  <si>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Arapaj New-Gallata,</t>
    </r>
    <r>
      <rPr>
        <sz val="9.5"/>
        <rFont val="Arial"/>
        <family val="2"/>
      </rPr>
      <t xml:space="preserve"> Arapaj New-Tregtani;  </t>
    </r>
    <r>
      <rPr>
        <sz val="10"/>
        <rFont val="Arial"/>
        <family val="2"/>
      </rPr>
      <t xml:space="preserve">Durres Hill-Shijaku New, Lurth-Shenkoll, Paleokastrice-Mile,Petresh-Mendrake  Sheshi-Shenkolli; Sopoti TV-Gllave,  Thanas-Zvernec, Tregtani-Mide, Librazhd-Cervenake, Kukesi New-Mide;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</si>
  <si>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Arapaj New-Gallata,</t>
    </r>
    <r>
      <rPr>
        <sz val="9.5"/>
        <rFont val="Arial"/>
        <family val="2"/>
      </rPr>
      <t xml:space="preserve"> Arapaj New-Tregtani;  </t>
    </r>
    <r>
      <rPr>
        <sz val="10"/>
        <rFont val="Arial"/>
        <family val="2"/>
      </rPr>
      <t>Durres Hill-Shijaku New; Lurth-Shenkoll; Paleokastrice-Mile; Petresh-Mendrake  ; Sheshi-Shenkolli;  Thanas-Zvernec; Tregtani-Mide; Librazhd-Cervenake; Kukesi New-Mide; Taraboshit-Broja; Glina - Picari; Pinet- Alpha Bank Durres ATM;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</si>
  <si>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Arapaj New-Vinjol;  Carshova New-Gllava; Kertushaj-Kryevidh; Lurth-Shenkoll; Mile-Thanasit;  Petresh-Grabjan; Shenkoll-Lezha 2; Vinjoll-Lurth; Arapaj New-Tregtan; Petresh-Mendrake; Kertushaj-Vora;  Paleokastrica-Mile;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</si>
  <si>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Arapaj New-Vinjol;  Carshova New-Gllava; Kertushaj-Kryevidh; Lurth-Shenkoll; Mile-Thanasit;  Petresh-Grabjan; Shenkoll-Lezha 2; Vinjoll-Lurth; Arapaj New-Tregtan; Petresh-Mendrake; Kertushaj-Vora;  Paleokastrica-Mile;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</si>
  <si>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Arapaj New-Vinjoll;  Carshova New-Gllava; Kertushaj-Kryevidh; Lurth-Shenkoll ;  Mile-Thanasit;  Petresh-Grabjan; Shenkoll-Lezha 2; Vinjoll-Lurth;Arapaj New-Tregtan  ; Kryevidh-Vrinas ;  Petresh-Mendrake;Kertushaj-Vora;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</si>
  <si>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                    Tirane-Qafe Shtame</t>
    </r>
  </si>
  <si>
    <r>
      <t xml:space="preserve">Lidhje fikse  </t>
    </r>
    <r>
      <rPr>
        <sz val="10"/>
        <rFont val="Arial"/>
        <family val="2"/>
      </rPr>
      <t>Treblove-Selenice; Babruja-Vizion Plus;</t>
    </r>
  </si>
  <si>
    <r>
      <t xml:space="preserve">Lidhje fikse </t>
    </r>
    <r>
      <rPr>
        <sz val="10"/>
        <rFont val="Arial"/>
        <family val="2"/>
      </rPr>
      <t>Treblove-Selenice; Babruja-Vizion Plus;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</si>
  <si>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Plestan-Buzemadhi Pinet - Durres North ;  Mile-Kepi i Qefaliajt ; Kota-Brataj; Zhulaj-Aranitasi; Gostime-Shen Navlash; Kukes Rep.-Meziu;   Gostime- Shenavlashi;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</si>
  <si>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Kukes Rep.-Meziu;  Gostime- Shenavlashi;</t>
    </r>
  </si>
  <si>
    <t xml:space="preserve">Shkoder-Tarabosh; Tarabosh-Dogana Bajze; Qafeshtame-Perlat; Perlat-Rreshen; Kanaq-Gramsh; Perserites-Tushemisht;  Perserites Pogaj- Morine; Peshkopi- Lisi I Trenes; Lisi i Trenes- Dogana Bllate; Kecull- Sopot; </t>
  </si>
  <si>
    <t xml:space="preserve">Shkoder-Tarabosh; Tarabosh-Dogana Bajze; Qafeshtame-Perlat; Perlat-Rreshen; Kanaq-Gramsh;  Perserites-Tushemisht;  Perserites Pogaj- Morine; Peshkopi- Lisi I Trenes; Lisi i Trenes- Dogana Bllate; Keculle- Sopot; </t>
  </si>
  <si>
    <r>
      <rPr>
        <b/>
        <sz val="10"/>
        <rFont val="Arial"/>
        <family val="2"/>
      </rPr>
      <t xml:space="preserve">Lidhje fikse                                   </t>
    </r>
    <r>
      <rPr>
        <sz val="10"/>
        <rFont val="Arial"/>
        <family val="2"/>
      </rPr>
      <t>Gjeli - Ndre Mjeda Dispanceria- Rruga 5 Maji  Pjeter Bubi-AB Embassy ;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Maternity Clinic-R&amp;T  </t>
    </r>
    <r>
      <rPr>
        <sz val="9"/>
        <rFont val="Arial"/>
        <family val="2"/>
      </rPr>
      <t xml:space="preserve">  </t>
    </r>
    <r>
      <rPr>
        <sz val="10"/>
        <rFont val="Arial"/>
        <family val="2"/>
      </rPr>
      <t>Elbasan West - Alpha Bank Elbasan;      Tirana MTX-New Ring Road   Tirana MTX - New Ring Road;MTX 2-Japan Service;MTX 2-Bill Printing; Embassies- Intesa Rruga e Kavajes; MTX2- Pharma one; Tirana CNR- Ministria e Brendshme; Durres CNR-Intesa Durres Stacioni i Trenit;  Twin Towers - Intesa Rruga e Elbasanit;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</si>
  <si>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Gjeli - Ndre Mjeda Dispanceria- Rruga 5 Maji Pjeter Bubi-AB Embassy ; Maternity Clinic-R&amp;T  </t>
    </r>
    <r>
      <rPr>
        <sz val="9"/>
        <rFont val="Arial"/>
        <family val="2"/>
      </rPr>
      <t xml:space="preserve">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Elbasan West - Alpha Bank Elbasan;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Tirana MTX-New Ring Road;MTX 2-Japan Service;MTX 2-Bill Printing; Embassies- Intesa Rruga e Kavajes; MTX2- Pharma one; Tirana CNR- Ministria e Brendshme; Durres CNR-Intesa Durres Stacioni i Trenit;  Twin Towers - Intesa Rruga e Elbasanit;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</si>
  <si>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MTX-Intesa Center; Babrruja - Dibres STR 2; Vlore Hill- Vlora CNR;</t>
    </r>
  </si>
  <si>
    <r>
      <t xml:space="preserve"> Lidhje fikse</t>
    </r>
    <r>
      <rPr>
        <sz val="10"/>
        <rFont val="Arial"/>
      </rPr>
      <t xml:space="preserve">   Kolonje-Poshnje;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</si>
  <si>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AB Ballshi-Ballshi, AB Durres-</t>
    </r>
    <r>
      <rPr>
        <sz val="9"/>
        <rFont val="Arial"/>
        <family val="2"/>
      </rPr>
      <t xml:space="preserve">Durres Port </t>
    </r>
    <r>
      <rPr>
        <sz val="10"/>
        <rFont val="Arial"/>
        <family val="2"/>
      </rPr>
      <t xml:space="preserve">AB Elbasan-Elbasan Stad, AB Kavaj-Kavaja New ; AB Kucove-Kucove, AB Vlore-Kanine; Alpha Bank Dinamo - Yzberishti                        Alpha Bank Berati - Berati 1                                Alpha Bank Korca - Korca Kamp                    Alpha Bank Porcelani - Hoxha Tasim                AMC Shop MI-Blloku, Barmash - Radanji             BP Gjirokaster - Asim Zeneli, BP Golem - Mali Robit BP Bilisht - Bilisht  BP Librazhd-Librazhd,             BP Rreshen-Rreshen </t>
    </r>
    <r>
      <rPr>
        <sz val="9.6"/>
        <rFont val="Arial"/>
        <family val="2"/>
      </rPr>
      <t xml:space="preserve">                                                                 </t>
    </r>
    <r>
      <rPr>
        <sz val="10"/>
        <rFont val="Arial"/>
        <family val="2"/>
      </rPr>
      <t xml:space="preserve">BP Rrogozhina - Rrogozhina, Dinamo-Linz           EB Fier-Ligovun, EB Kakavije-Alfa Vrisera           EB Livadhja-Mile, </t>
    </r>
    <r>
      <rPr>
        <sz val="9"/>
        <rFont val="Arial"/>
        <family val="2"/>
      </rPr>
      <t xml:space="preserve">EB Gjirokaster-Gjirokaster   </t>
    </r>
    <r>
      <rPr>
        <sz val="10"/>
        <rFont val="Arial"/>
        <family val="2"/>
      </rPr>
      <t xml:space="preserve">Fier City-Spitali Fier, Gjergji Center - AMC                    Iliria Beach-Vrinasi Komisioni Europian - Yzberisht              Kruma City-Kruma, Kryeroza-Sauku                    Laci Center-Plana New Mamurras City - Mamurras                Mine Cervenaka MI - Cervenaka                          Mobitel-Kodra Kuqe, Mondiali-Sauku                    New Tirana-Linza, Petrela-Sauku                        Plani Bardhe-Krasta;           Sheldia-Vau Dejes,Shkodra East-Tarabos Shkozet-Durres Hill, TB Dures-Dures Treni          TB Durres Plazh - Hekurudha                              TB Kruja-Fushe Kruje, TB Shengjin-Lezha           TB Shkoder-Shkodra New                                   TB Zogu Pare - Universiteti                                  TB Sarand-Sarand, TB Shijak-Shijak New Trebishti-Ostreni, Xhaferaj-Kollovozi,Kiri-Pulti, Vasil Shanto Mi-Myslym Shyri ,Metalurgjiku-Petreshi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</si>
  <si>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                                     </t>
    </r>
    <r>
      <rPr>
        <sz val="10"/>
        <rFont val="Arial"/>
        <family val="2"/>
      </rPr>
      <t>AB Ballshi-Ballshi, AB Durres-</t>
    </r>
    <r>
      <rPr>
        <sz val="9"/>
        <rFont val="Arial"/>
        <family val="2"/>
      </rPr>
      <t xml:space="preserve">Durres Port </t>
    </r>
    <r>
      <rPr>
        <sz val="10"/>
        <rFont val="Arial"/>
        <family val="2"/>
      </rPr>
      <t xml:space="preserve">AB Elbasan-Elbasan Stad, AB Kavaj-Kavaja New                           AB Kucove-Kucove, AB Vlore-Kanine               Alpha Bank Dinamo - Yzberishti                        Alpha Bank Berati - Berati 1                                Alpha Bank Korca - Korca Kamp                    Alpha Bank Porcelani - Hoxha Tasim                AMC Shop MI-Blloku, Barmash - Radanji             BP Gjirokaster - Asim Zeneli, BP Golem - Mali Robit BP Bilisht - Bilisht  BP Librazhd-Librazhd,             BP Rreshen-Rreshen </t>
    </r>
    <r>
      <rPr>
        <sz val="9.6"/>
        <rFont val="Arial"/>
        <family val="2"/>
      </rPr>
      <t xml:space="preserve">                                                                 </t>
    </r>
    <r>
      <rPr>
        <sz val="10"/>
        <rFont val="Arial"/>
        <family val="2"/>
      </rPr>
      <t xml:space="preserve">BP Rrogozhina - Rrogozhina, Dinamo-Linz           EB Fier-Ligovun, EB Kakavije-Alfa Vrisera           EB Livadhja-Mile, </t>
    </r>
    <r>
      <rPr>
        <sz val="9"/>
        <rFont val="Arial"/>
        <family val="2"/>
      </rPr>
      <t xml:space="preserve">EB Gjirokaster-Gjirokaster   </t>
    </r>
    <r>
      <rPr>
        <sz val="10"/>
        <rFont val="Arial"/>
        <family val="2"/>
      </rPr>
      <t xml:space="preserve">Fier City-Spitali Fier, Gjergji Center - AMC                    Iliria Beach-Vrinasi Komisioni Europian - Yzberisht              Kruma City-Kruma, Kryeroza-Sauku                    Laci Center-Plana New Mamurras City - Mamurras                Mine Cervenaka MI - Cervenaka                          Mobitel-Kodra Kuqe, Mondiali-Sauku                    New Tirana-Linza, Petrela-Sauku                        Plani Bardhe-Krasta;           Sheldia-Vau Dejes,Shkodra East-Tarabos Shkozet-Durres Hill, TB Dures-Dures Treni          TB Durres Plazh - Hekurudha                              TB Kruja-Fushe Kruje, TB Shengjin-Lezha           TB Shkoder-Shkodra New                                   TB Zogu Pare - Universiteti                                  TB Sarand-Sarand, TB Shijak-Shijak New Trebishti-Ostreni, Xhaferaj-Kollovozi,Kiri-Pulti, Vasil Shanto Mi-Myslym Shyri ,Metalurgjiku-Petreshi   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</si>
  <si>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Shijaku New-Kertushaj;   Shenkoll-Lezha 2 ; Vodafone 2-AMC New;Sopot-Qafe Gjashte;  Bushat - Ashte;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</si>
  <si>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Shijaku New-Kertushaj;   Shenkoll-Lezha 2 ; Vodafone 2-AMC New;Sopot-Qafe Gjashte;  Bushat - Ashte;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</si>
  <si>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</si>
  <si>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Berat - Berat 2;   Cifligu Korce- Gener 2 Korce;  Selita Hill-Kristal Center;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</si>
  <si>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Berat - Berat 2; Cifligu Korce- Gener 2 Korce;  Selita Hill-Kristal Center;</t>
    </r>
  </si>
  <si>
    <r>
      <t xml:space="preserve">Lidhje fikse </t>
    </r>
    <r>
      <rPr>
        <sz val="10"/>
        <rFont val="Arial"/>
        <family val="2"/>
      </rPr>
      <t>Peshkopia-Peshkopia North;</t>
    </r>
  </si>
  <si>
    <r>
      <t>Lidhje fikse</t>
    </r>
    <r>
      <rPr>
        <sz val="10"/>
        <rFont val="Arial"/>
      </rPr>
      <t xml:space="preserve"> Arkiva - Brraka;</t>
    </r>
  </si>
  <si>
    <r>
      <t>Lidhje fikse</t>
    </r>
    <r>
      <rPr>
        <sz val="10"/>
        <rFont val="Arial"/>
      </rPr>
      <t xml:space="preserve"> HQ Tirane-Dajt;</t>
    </r>
  </si>
  <si>
    <r>
      <t xml:space="preserve">Lidhje fikse </t>
    </r>
    <r>
      <rPr>
        <sz val="10"/>
        <rFont val="Arial"/>
        <family val="2"/>
      </rPr>
      <t>HQ Tirane-Dajt;</t>
    </r>
  </si>
  <si>
    <r>
      <t xml:space="preserve">Lidhje fikse  </t>
    </r>
    <r>
      <rPr>
        <sz val="10"/>
        <rFont val="Arial"/>
        <family val="2"/>
      </rPr>
      <t>Mida-Koman;Tregtan-Golaj;Voskopoja-Moglice;Koder Farke-Ali Demi;  Frigoriferi-Rr.5 Maji;Koder Kombinat-Casa Italia;Albtelecom Kruj-Borizan;  Ligovun - TAP Fier;</t>
    </r>
  </si>
  <si>
    <r>
      <t xml:space="preserve">Lidhje fikse  </t>
    </r>
    <r>
      <rPr>
        <sz val="10"/>
        <rFont val="Arial"/>
        <family val="2"/>
      </rPr>
      <t>Mida-Koman;Tregtan-Golaj;Voskopoja-Moglice;Koder Farke-Ali Demi; Frigoriferi-Rr.5 Maji;Koder Kombinat-Casa Italia;Albtelecom Kruj-Borizan;  Ligovun - TAP Fier;</t>
    </r>
  </si>
  <si>
    <r>
      <t xml:space="preserve">Lidhje fikse </t>
    </r>
    <r>
      <rPr>
        <sz val="10"/>
        <rFont val="Arial"/>
        <family val="2"/>
      </rPr>
      <t>Fushe Mbret-Lulet;  Koder Farke-Poligrafiku;</t>
    </r>
  </si>
  <si>
    <t>Elbasan,Fier,Gjirokaster-Sarande,Kavaje,Kurbin-A_Alb_Lac,Shkoder-A_Alb_Shkoder,Tirane,Vlore;Koder Kombinat-Kristal Center;Koder Kombinat-Miell Tirana;  Albtelecom Lac-Laci North;  Vlore-Treni Vlore;  Alb Kavaje-Kavaje Jug, Liqeni-Zayed Center</t>
  </si>
  <si>
    <t>Elbasan,Fier,Gjirokaster-Sarande,Kavaje,Kurbin-A_Alb_Lac,Shkoder-A_Alb_Shkoder,Tirane,Vlore;Koder Kombinat-Kristal Center;Koder Kombinat-Miell Tirana;  Albtelecom Lac-Laci North;  Vlore-Treni Vlore;  Alb Kavaje-Kavaje Jug;Liqeni-Zayed Center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</si>
  <si>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Bajram Curri- Alb Tropoje; Sector B-Sector D; Sector G- CTF;  Corovode - Alb Skrapar;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</si>
  <si>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Akademia-Pallati I Kongreseve (micro);  Twin Towers- Selita 2; Selita Hill- Tirana Ring Center;   Tirana MTX- New Ring Road;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</si>
  <si>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Akademia-Pallati I Kongreseve (micro);  Twin Towers- Selita 2; Selita Hill- Tirana Ring Center;   Tirana MTX- New Ring Road;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</si>
  <si>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 2; Arapaj Hill - Intesa Durres Rruga Taulantia;  Durresi Rep- Shkozeti;Farka- Myslym Shyri 2;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</si>
  <si>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 2;Arapaj Hill - Intesa Durres Rruga Taulantia;  Durresi Rep- Shkozeti;Farka- Myslym Shyri 2;</t>
    </r>
  </si>
  <si>
    <r>
      <t xml:space="preserve">Lidhje fikse </t>
    </r>
    <r>
      <rPr>
        <sz val="10"/>
        <rFont val="Arial"/>
        <family val="2"/>
      </rPr>
      <t>Rreshen-Alb Rreshen;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</si>
  <si>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Gllave-Sopoti TV;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</si>
  <si>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Gllave-Sopoti TV;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</si>
  <si>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                                    AMC Shop Korca 2-Korca Kamp                         AMC Love Radio-Sauk, Blloku New-AMC New       Spitali Tirane-AMC;  Selite-Yzberisht, Teleform Ance-Vrinas,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</si>
  <si>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AMC Shop Korca 2-Korca Kamp; AMC Love Radio-Sauk, Blloku New-AMC New; Spitali Tirane-AMC;  Selite-Yzberisht, Teleform Ance-Vrinas,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</si>
  <si>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Gllave-Sopoti TV;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</si>
  <si>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Shkoder-Mide;                   Qafe Shtame-Tirana 1; Dajt-Cervenake;  AMC New-Kerrabe Fushe Dajt-Petresh, Gllave-Zvernec,Vora-Misto Mame;  Sheshi -Shenkolli; Shenkolli-Lurthi; Mendraka-Bena;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</si>
  <si>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Gllave-Sopoti TV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</si>
  <si>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Gllave-Sopoti TV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</si>
  <si>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Gllave-Sopoti TV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</si>
  <si>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                                                         AB Laci-Laci 2, Alfa Bank Rr Kavajes-AMC New  Bardhyli-Sauku, Berati North-Berati X                   BP Korce-Korca Kamp, BP Selite-Sauku               BP Vlore-Kanina, BP Ballshi-Ballshi                        BP Gramshi-Gramshi, BP HQ-Yzberishti               BP Sarande-Sarande, Burreli City-Burreli X        Corovoda Host-Corovoda, ICB Porcelan-Linze  Kavalishenc-Teuta, Kukes2-Kukes, Medrese-AMC PB HO Tirane-Kodra Kuqe, Permeti City-Permeti   Piazza North-AMC New, Raiffeisen Bank-Linze  Shkodra Hotel-Taraboshi, Sukthi New-Shijaku</t>
    </r>
    <r>
      <rPr>
        <sz val="10"/>
        <rFont val="Arial"/>
        <family val="2"/>
      </rPr>
      <t>, Vlora 2-Zvernec                    Zogu i Zi-Yzberishti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</si>
  <si>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Zvernec - Vlore South 2;  Balldren - Ishull Lezhe;</t>
    </r>
  </si>
  <si>
    <r>
      <rPr>
        <b/>
        <sz val="10"/>
        <rFont val="Arial"/>
        <family val="2"/>
      </rPr>
      <t>Lidhje fikse:</t>
    </r>
    <r>
      <rPr>
        <sz val="10"/>
        <rFont val="Arial"/>
        <family val="2"/>
      </rPr>
      <t xml:space="preserve">  Koder Durres - Mbikalimi Shkozet;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</si>
  <si>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Gllave-Mendraka,Kertushaj-Misto Mame,Tarabosh-Mide, Bena-Cervenaka;  Kertushaj - Misto Mame;</t>
    </r>
  </si>
  <si>
    <t>Lidhje fiks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</si>
  <si>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Frute Kamez- Vora;Shkodra North-Tarabosh;  Eurocol - Linza;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</si>
  <si>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MTX-</t>
    </r>
    <r>
      <rPr>
        <sz val="8"/>
        <rFont val="Arial"/>
        <family val="2"/>
      </rPr>
      <t xml:space="preserve">Albtelekom DTN  </t>
    </r>
    <r>
      <rPr>
        <sz val="10"/>
        <rFont val="Arial"/>
        <family val="2"/>
      </rPr>
      <t>Tirana ;MTX-MTX 2     Tirana MTX-Tirana Cemetery; Durres CNR- Durres South; Taraboshit - Shkoder South - West;  Pojani- Mbrostar 2;Shkoder1-Shkoder CNR;  Durresi Rep. - Spitalla;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</si>
  <si>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MTX-</t>
    </r>
    <r>
      <rPr>
        <sz val="8"/>
        <rFont val="Arial"/>
        <family val="2"/>
      </rPr>
      <t>Albtelekom DTN  ;</t>
    </r>
    <r>
      <rPr>
        <sz val="10"/>
        <rFont val="Arial"/>
        <family val="2"/>
      </rPr>
      <t xml:space="preserve"> Tirana MTX-MTX 2     Tirana MTX-Tirana Cemetery; Durres CNR- Durres South; Taraboshit - Shkoder South - West;  Pojani- Mbrostar 2;Shkoder1-Shkoder CNR;  Durresi Rep. - Spitalla;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</si>
  <si>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Berati Stadium - Berati 1;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</si>
  <si>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PllanaNew - Shenkoll;  Drishti-Taraboshi;  Gosa - Kryevidhi;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</si>
  <si>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Brraka- Sauku X;  Rr. H.Dalliu-Yzberishti, Gruemira-Taraboshi;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</si>
  <si>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Bathore-Vore,  Borshi-Palermo;BP Burrel-Burreli X;   Dajti-AMC New;  Gjirokastra City-Sopoti TV;  Kalimash MI-Tregtan;   Koplik-Tarabosh; Korca North-Drithas;   Kuzebaba North-Kanine;Kuzbaba West-Zvernec;   Lukova-Palermo;  Mamurras New-Shenkoll;   Peshkopi West-Arapaj; , Pogradec-Tushemisht;  Rrogozhine-Grabjan;  Shengjin-Lezha 2;  TB Bilisht-Cangonji; Zall Herr-Yzberisht;  Ura Vajgurore-Poshnja New; Brari-AMC New;AMC Shop Polican-Bogova; Lezha Center-Shenkolli ;  Brari MSC - Kashari;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</si>
  <si>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AMC Shop Polican-Bogova, Bathore-Vore; Zall Herri New-Sheshi; Lezha Center-Shenkolli;   Lushnje Bashkia -Grabjani; Mamurras New-Shenkoll;    Brari MSC - Kashari;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</si>
  <si>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                                                                              AMC Shop Sky Tower-AMC New                         BP Autostrada-Yzberishti;  Reuters-Yzberishti; Sopoti TV-Delvina City       TB Ali Demi-Sauk, TB Kombinat-Yzberisht   ; ETC-Kodra Kuqe, Eurocontrol-Vora;   Poligrafiku-Linza;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</si>
  <si>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                                                                              AMC Shop Sky Tower-AMC New                         BP Autostrada-Yzberishti;  Reuters-Yzberishti           Sopoti TV-Delvina City; TB Ali Demi-Sauk, TB Kombinat-Yzberisht; ETC-Kodra Kuqe, Eurocontrol-Vora; Poligrafiku-Linza;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</si>
  <si>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Kukes Rep-Kukes;  Tufine - Dibres;  Librazhd- Dorezi; Farka- BKT Tiranë (center);  Lezhe-Tale SC;  Kryeziu - Intesa Komuna e Parisit;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</si>
  <si>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Kukes Rep-Kukes; Tufine - Dibres;  Librazhd- Dorezi; Farka- BKT Tiranë (center);  Lezhe-Tale SC;  Kryeziu - Intesa Komuna e Parisit;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</si>
  <si>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DTA-Oxhaku;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</si>
  <si>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Fllaka - Vrinasi;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</si>
  <si>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Fllaka - Vrinasi;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</si>
  <si>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Sopoti TV-Delvinak_X; Krutja- Mendrake;  Permet-Gllave;  Gjirokaster-Kakavije;  Taraboshi - Mida;  Cervenaka - Drithas;  Bena - Sauku X;  Gllava - Gjirokastra New;  Sopoti TV - Gjirokastra New;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</si>
  <si>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>:Sopoti TV-Delvinak_X; Krutja- Mendrake;  Permet-Gllave;  Gjirokaster-Kakavije;  Taraboshi - Mida;  Cervenaka - Drithas;  Bena - Sauku X;  Gllava - Gjirokastra New;  Sopoti TV - Gjirokastra New;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</si>
  <si>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AMC New-Kerrabe; Cervenake-Tushemisht; Fushe Dajt-Tirane; Fushe Dajt-Durres (PSV); Cervenake-</t>
    </r>
    <r>
      <rPr>
        <i/>
        <sz val="10"/>
        <rFont val="Arial"/>
        <family val="2"/>
      </rPr>
      <t>Librazhd; Shen</t>
    </r>
    <r>
      <rPr>
        <sz val="10"/>
        <rFont val="Arial"/>
      </rPr>
      <t xml:space="preserve"> Vasil-Mile; Vora-Misto Mame; Mide-Tarabosh; Mide-Kurbnesh; Vinjoll-Lurthi; Sheshi -Shenkolli; Lezha 2-Taraboshi;  Zvernec - Ligovun;  Sopot - Mile;  Tarabosh - Mide;  Shenkolli - Lurthi;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</si>
  <si>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AMC New-Kerrabe; Cervenake-Tushemisht;Fushe Dajt-Tirane; Fushe Dajt-Durres (PSV); Cervenake-</t>
    </r>
    <r>
      <rPr>
        <i/>
        <sz val="10"/>
        <rFont val="Arial"/>
        <family val="2"/>
      </rPr>
      <t>Librazhd;Shen</t>
    </r>
    <r>
      <rPr>
        <sz val="10"/>
        <rFont val="Arial"/>
      </rPr>
      <t xml:space="preserve"> Vasil-Mile; Vora-Misto Mame; Mide-Tarabosh; Mide-Kurbnesh; Vinjoll-Lurthi; Sheshi -Shenkolli; Lezha 2-Taraboshi;  Zvernec - Ligovun;  Sopot - Mile;  Tarabosh - Mide;  Shenkolli - Lurthi;</t>
    </r>
  </si>
  <si>
    <t>fn = fo  – 295 + 28n</t>
  </si>
  <si>
    <t>f'n = f0 + 15 + 28n</t>
  </si>
  <si>
    <t>fo = 8 200 MHz</t>
  </si>
  <si>
    <t>n=1,2…9</t>
  </si>
  <si>
    <r>
      <t>Lidhje fikse</t>
    </r>
    <r>
      <rPr>
        <sz val="10"/>
        <rFont val="Arial"/>
      </rPr>
      <t xml:space="preserve"> Kruja New-AMC New; Flamurit-Ligovuni;  Shengjini-Shenkolli;  Dobrej New-Mide;</t>
    </r>
  </si>
  <si>
    <r>
      <t>Lidhje fikse</t>
    </r>
    <r>
      <rPr>
        <sz val="10"/>
        <rFont val="Arial"/>
      </rPr>
      <t xml:space="preserve"> Kruja New-AMC New; Flamurit-Ligovuni;Shengjini-Shenkolli;  Dobrej New-Mide;</t>
    </r>
  </si>
  <si>
    <r>
      <t xml:space="preserve">Lidhje fikse  </t>
    </r>
    <r>
      <rPr>
        <sz val="10"/>
        <rFont val="Arial"/>
        <family val="2"/>
      </rPr>
      <t>Poliklinika - Linza;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</si>
  <si>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Poliklinika - Linza;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</si>
  <si>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Cemetary-PCB Laprake;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</si>
  <si>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Shkoder-Mide;    Mide-Qafe Shtame (Kosove) ;   Qafe Shtame-Tirana 1 ;Dajt-Cervenake ; Pepellash-Kollovos ; Kollovos-Perserites    </t>
    </r>
    <r>
      <rPr>
        <sz val="9"/>
        <rFont val="Arial"/>
        <family val="2"/>
      </rPr>
      <t xml:space="preserve">Perserites-Dogana (Tri Urat); </t>
    </r>
    <r>
      <rPr>
        <sz val="10"/>
        <rFont val="Arial"/>
        <family val="2"/>
      </rPr>
      <t>Zvernec-Llogara ;  Sopot-Keculle ; Mile-Shen Vasil; Llogara-Shen Vasil;  AMC New-Kerrab; Krutje-Mendraka; Grabjani-Ligovuni;  Lezha 2-Taraboshi; Grabjani-Krutje;Ligovuni-Zvernec;  Sheshi-Grabjani;  Gllava - Mendraka;  Cervenaka - Drithas;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</si>
  <si>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Shkoder-Mide;  Mide-Qafe Shtame (Kosove) ;        Qafe Shtame-Tirana 1 ;Dajt-Cervenake ; Pepellash-Kollovos   ;  Kollovos-Perserites    </t>
    </r>
    <r>
      <rPr>
        <sz val="9"/>
        <rFont val="Arial"/>
        <family val="2"/>
      </rPr>
      <t xml:space="preserve">Perserites-Dogana (Tri Urat); </t>
    </r>
    <r>
      <rPr>
        <sz val="10"/>
        <rFont val="Arial"/>
        <family val="2"/>
      </rPr>
      <t>Zvernec-Llogara ;               Sopot-Keculle ; Mile-Shen Vasil; Llogara-Shen Vasil;  AMC New-Kerrab; Krutje-Mendraka; Grabjani-Ligovuni;  Lezha 2-Taraboshi; Grabjani-Krutje;Ligovuni-Zvernec;  Sheshi-Grabjani;  Gllava - Mendraka;  Cervenaka - Drithas;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</si>
  <si>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 New-Durres Hill; Shenkolli Center - Shenkolli ;Kombinat Hill - Yzberishti;  Jala Plazh - Jala;  Rresheni_City - Rresheni;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</si>
  <si>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Durres New-Durres Hill; Shenkolli Center - Shenkolli ;Kombinat Hill - Yzberishti;  Jala Plazh - Jala;  Rresheni_City - Rresheni;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</si>
  <si>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>, Durres treni-Shijaku New;  Kosove-Belsh;     Murriqan-Bushat; Vau dejes-Bushat;   AMC Shop Shkodra 2-Taraboshi; Marikaj-Shijaku New;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</si>
  <si>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Perrenjas-Cervenake;DurresTreni-Shijaku New; AMC Shop Shkodra 2-Taraboshi;</t>
    </r>
  </si>
  <si>
    <r>
      <t xml:space="preserve">Lidhje fikse </t>
    </r>
    <r>
      <rPr>
        <sz val="10"/>
        <rFont val="Arial"/>
        <family val="2"/>
      </rPr>
      <t>Dobrenj-Valbone;</t>
    </r>
  </si>
  <si>
    <r>
      <rPr>
        <b/>
        <sz val="10"/>
        <rFont val="Arial"/>
        <family val="2"/>
      </rPr>
      <t xml:space="preserve">Lidhej fikse </t>
    </r>
    <r>
      <rPr>
        <sz val="10"/>
        <rFont val="Arial"/>
        <family val="2"/>
      </rPr>
      <t>Koder Vore-Vora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</si>
  <si>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Berat-Polican,Durres,Elbasan,Fier,Gjirokaster-Sarande,Kavaje,Korce,Lushnje,Shkoder-Alb_Shkoder,Tirane,Vlore,Alb Bcurri-Albtelecom Tropoje;Kavalishenca-Gjardino;Koder Durres-Durres Tregu;  Spitali Fier-Autogril Fier;  Kristal Center-Liqeni;Teleferiku-Porcelan;Albtelecom Shkoder-Spitali Shkoder;Spitali Fier-Fier Stadium;Vlore Xhamia-Vlore;Korce-Universiteti;  BKT-Farmacia Greke</t>
    </r>
  </si>
  <si>
    <r>
      <t xml:space="preserve">Lidhje fikse </t>
    </r>
    <r>
      <rPr>
        <sz val="10"/>
        <rFont val="Arial"/>
        <family val="2"/>
      </rPr>
      <t>Kinostudio-Kodra Kuqe; Lapraka- Kodra Kuqe;  Grand EU - Velipoja West;</t>
    </r>
  </si>
  <si>
    <r>
      <t xml:space="preserve">Lidhje fikse </t>
    </r>
    <r>
      <rPr>
        <sz val="10"/>
        <rFont val="Arial"/>
        <family val="2"/>
      </rPr>
      <t>Kinostudio-Kodra Kuqe;  Lapraka- Kodra Kuqe;  Grand EU - Velipoja West;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</si>
  <si>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Berdice-Mnela e Madhe;  Zvernec-Pashaliman;Tarabosh - Lezha Hill ;Petresh-Elbasan 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</si>
  <si>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Berdice-Mnela e Madhe;  Zvernec-Pashaliman; Tarabosh - Lezha Hill ;Petresh-Elbasan 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</si>
  <si>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Shkoder-Mide;  Mide-Qafe Shtame; Qafe Shtame-Tirana 1; Dajt-Lisi Becit; Cervenake-Korce;  Sarande-Qafe Shtame; Qafe Shtame-Sopot, Petresh-Kerraba,Mendraka-Petresh,Zvernec-Ligovun,Ligovun-Grabian,Grabian-Pinet,Pinet-Misto Mame,Lezha Hill-Vora,Tarabosh-Lezha Hill,Kurbnesh-Lurthi,Lurthi-Pllana,Durres Hill-Vora,Arapaj Dr-Pinet,Pllana-Kertushaj,Sarande-Perserites Pasiv Qafe Gjashta,Perserites Pasiv Qafe Gjashta-Sopot ; Kurbneshi - Lurth;  Krutja - Menderaka;  Bena - Cervenaka;  Lezhe Tyrbe - Vore;  Koder Shijak - Kertushaj;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</si>
  <si>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Shkoder-Mide; Mide-Qafe Shtame; Qafe Shtame-Tirana 1; Dajt-Lisi Becit; Cervenake-Korce; Sarande-Qafe Shtame; Qafe Shtame-Sopot, Petresh-Kerraba,Mendraka-Petresh,Zvernec-Ligovun,Ligovun-Grabian,Grabian-Pinet,Pinet-Misto Mame,Lezha Hill-Vora,Tarabosh-Lezha Hill,Kurbnesh-Lurthi,Lurthi-Pllana,Durres Hill-Vora,Arapaj Dr-Pinet,Pllana-Kertushaj,Sarande-Perserites Pasiv Qafe Gjashta,Perserites Pasiv Qafe Gjashta-Sopot;Kurbneshi - Lurth;  Krutja - Menderaka;  Bena - Cervenaka;  Lezhe Tyrbe - Vore;  Koder Shijak - Kertushaj;</t>
    </r>
  </si>
  <si>
    <r>
      <t xml:space="preserve">Lidhje fikse </t>
    </r>
    <r>
      <rPr>
        <sz val="10"/>
        <rFont val="Arial"/>
        <family val="2"/>
      </rPr>
      <t>Treblove -Selenice;  Pinet - Gerdec SC;  Koder Lezhe - Rrile;</t>
    </r>
  </si>
  <si>
    <r>
      <t xml:space="preserve">Lidhje fikse </t>
    </r>
    <r>
      <rPr>
        <sz val="10"/>
        <rFont val="Arial"/>
        <family val="2"/>
      </rPr>
      <t>Treblove -Selenice;  Pinet - Gerdec SC;   Koder Lezhe - Rrile;</t>
    </r>
  </si>
  <si>
    <r>
      <t>Lidhje fikse</t>
    </r>
    <r>
      <rPr>
        <sz val="10"/>
        <rFont val="Arial"/>
      </rPr>
      <t xml:space="preserve"> Ardenice-Ligovun;  Gllave - Therepele;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</si>
  <si>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Mida - Theth;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</si>
  <si>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Mida - Theth;</t>
    </r>
  </si>
  <si>
    <r>
      <t xml:space="preserve">Lidhje fikse </t>
    </r>
    <r>
      <rPr>
        <sz val="10"/>
        <rFont val="Arial"/>
      </rPr>
      <t xml:space="preserve">                             Tirane -Fushe Dajt;Homesh-Ostren;Mile-Mursi;  Lurth-Spac;</t>
    </r>
  </si>
  <si>
    <r>
      <rPr>
        <b/>
        <sz val="10"/>
        <rFont val="Arial"/>
        <family val="2"/>
      </rPr>
      <t xml:space="preserve">Lidhje fikse   </t>
    </r>
    <r>
      <rPr>
        <sz val="10"/>
        <rFont val="Arial"/>
        <family val="2"/>
      </rPr>
      <t>Qafe Shtame-Mide; Itirana zyra qëndrore- Fushë Dajt;  Dobrenj - Valbone;  Tregtan - Blerim;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</si>
  <si>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Cervenake - Qukes</t>
    </r>
  </si>
  <si>
    <r>
      <t xml:space="preserve">Lidhje fikse  </t>
    </r>
    <r>
      <rPr>
        <sz val="10"/>
        <rFont val="Arial"/>
        <family val="2"/>
      </rPr>
      <t>Dobrenj - Berishe;  Cangonj - Albtelecom Bilisht;  Perlat - Ulza;  Llogara - Dhermi;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</si>
  <si>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Arapaj - Lure;</t>
    </r>
  </si>
  <si>
    <r>
      <t xml:space="preserve">Lidhje fikse </t>
    </r>
    <r>
      <rPr>
        <sz val="10"/>
        <rFont val="Arial"/>
      </rPr>
      <t>Shmili-Cervenake;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</si>
  <si>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Bushat-Mnela;  Cervenake-Prrenjas;Corovoda-Malindi:  Koder Kombinat-Prokuroria;Kurveleshi-Mezhgorani ;  Lushnja Road- Harizaj;  Klos-Krasta;Perlat-Kurbnesh;  Thanas-Orikum;  Bilisht - TAP Bilisht;  Memaliaj - Gllave;</t>
    </r>
  </si>
  <si>
    <r>
      <t xml:space="preserve">Lidhje fikse </t>
    </r>
    <r>
      <rPr>
        <sz val="10"/>
        <rFont val="Arial"/>
        <family val="2"/>
      </rPr>
      <t>Ballshi Hill- Cfir;  Lekbibaj - Puke;  Mida -Barcolle;Topove-Pogon;  Cervenake-Pishkash</t>
    </r>
  </si>
  <si>
    <r>
      <t>Lidhje fikse</t>
    </r>
    <r>
      <rPr>
        <sz val="10"/>
        <rFont val="Arial"/>
      </rPr>
      <t xml:space="preserve">  Koder Durres-Durres Treni;  Tushemisht-Bucimas; Shkembi Kavajes-Dailan;Opera-Selvia; Instituti Kamez-Henry;  Arapaj Durres-Hekurudha;Flora-Cirku;Mali Robit-Golem</t>
    </r>
  </si>
  <si>
    <r>
      <t>Lidhje fikse</t>
    </r>
    <r>
      <rPr>
        <sz val="10"/>
        <rFont val="Arial"/>
      </rPr>
      <t xml:space="preserve"> Koder Durres-Durres Treni;  Tushemisht-Bucimas;  Shkembi Kavajes-Dailan;Opera-Selvia;Instituti Kamez-Henry;  Arapaj Durres-Hekurudha;Flora-Cirku;Mali Robit-Golem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</si>
  <si>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Mide-Dobrenj;          Gllave-Memaliaj; Petresh-Krraba; Likovune-Seman; Lisi Trenës- Homesh;  Asim Zeneli-Nepravisht;  Koder Shijak-Juba;  Tirane - Dajt;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</si>
  <si>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Mide-Dobrenj;         Gllave-Memaliaj; Petresh-Krraba; Likovune-Seman; Lisi I Trenes- Homesh;  Asim Zeneli-Nepravisht;  Koder Shijak-Juba;   Tirane - Dajt;</t>
    </r>
  </si>
  <si>
    <r>
      <t xml:space="preserve">Lidhje fikse </t>
    </r>
    <r>
      <rPr>
        <sz val="10"/>
        <rFont val="Arial"/>
        <family val="2"/>
      </rPr>
      <t>Alb Memaliaj - Tepelena:  Flora-Opera;  Teleferiku- Stadiumi Qemal Stafa; Delvine- Sopot;  Petresh- Elbasan Zyre;  Koder Burrel - Burrel;</t>
    </r>
  </si>
  <si>
    <r>
      <t xml:space="preserve">Lidhje fikse  </t>
    </r>
    <r>
      <rPr>
        <sz val="10"/>
        <rFont val="Arial"/>
        <family val="2"/>
      </rPr>
      <t>Alb Memaliaj - Tepelena;  Flora-Opera; Teleferiku- Stadiumi Qemal Stafa; Delvine- Sopot;  Petresh- Elbasan Zyre;  Koder Burrel - Burrel;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</si>
  <si>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Kot-Vranisht;  Mezhgoran- Kurvelesh; Gllave-Dames; Ballsh- Zhulaj;  Prespa - Liqenas;  Albtelecom Fier-Patos Reres;  Katundi SC - Lurthi;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</si>
  <si>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Kot-Vranisht;  Mezhgoran- Kurvelesh; Gllave-Dames; Ballsh- Zhulaj;  Prespa - Liqenas;  Albtelecom Fier-Patos Reres;  Katundi SC - Lurthi;</t>
    </r>
  </si>
  <si>
    <r>
      <t xml:space="preserve">Lidhje fikse </t>
    </r>
    <r>
      <rPr>
        <sz val="10"/>
        <rFont val="Arial"/>
        <family val="2"/>
      </rPr>
      <t>Fusha Aviacionit-Ullishte;</t>
    </r>
  </si>
  <si>
    <r>
      <t>Lidhje fikse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</si>
  <si>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>Lidhje fikse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</si>
  <si>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International Hotel- Banka Kombetare (micro); Vodafone HQ- Rogner (micro);   Vlore-Vlore CNR 3;  Arapaj Hill-Arapaj; Durresi Rep.-Durres Kenete 2;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</si>
  <si>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International Hotel- Banka Kombetare (micro);  Vodafone HQ- Rogner (micro);  Vlore-Vlore CNR 3;  Arapaj Hill-Arapaj; Durresi Rep.-Durres Kenete 2;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</si>
  <si>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Himara- Alpha Bank Himare;  Elbasan South East- Alpha Bank Elbasan New ; New Ring Road - Intesa Rruga Kavajes 2;  Leskoviku - Bolv Oil Leskoviku;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</si>
  <si>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 xml:space="preserve"> Himara- Alpha Bank Himare;  Elbasan South East- Alpha Bank Elbasan New ; New Ring Road - Intesa Rruga Kavajes 2;  Leskoviku - Bolv Oil Leskoviku;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</si>
  <si>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                                                Sauku - Ministria Shendetsise Tufine-Akademia Ushtarake  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Tirana Cemetery</t>
    </r>
    <r>
      <rPr>
        <sz val="10"/>
        <rFont val="Arial"/>
        <family val="2"/>
      </rPr>
      <t>-Tirana CNR;  Kristal Center MI-Yzberisht ; Kulla 3-Linza;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</si>
  <si>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                                                Sauku - Ministria Shendetsise Tufine-Akademia Ushtarake    </t>
    </r>
    <r>
      <rPr>
        <sz val="9"/>
        <rFont val="Arial"/>
        <family val="2"/>
      </rPr>
      <t>Tirana Cemetery</t>
    </r>
    <r>
      <rPr>
        <sz val="10"/>
        <rFont val="Arial"/>
        <family val="2"/>
      </rPr>
      <t xml:space="preserve">-Tirana CNR;  Kristal Center MI-Yzberisht ; Kulla 3-Linza;   </t>
    </r>
  </si>
  <si>
    <t xml:space="preserve">Lidhje fikse  </t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</si>
  <si>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Alfa Bank HQ-Zogu Pare, Blloku-Sauku Call Center-AMC, Universiteti-Linza,                    ,; Alfa Bank Rr Kavajes-AMC New; Blloku New-AMC New; Rinas-Vora;  TB HQ- ETC; Universiteti-Yzberisht;</t>
    </r>
  </si>
  <si>
    <r>
      <rPr>
        <b/>
        <sz val="10"/>
        <rFont val="Arial"/>
        <family val="2"/>
      </rPr>
      <t xml:space="preserve">Lidhje fikse    </t>
    </r>
    <r>
      <rPr>
        <sz val="10"/>
        <rFont val="Arial"/>
        <family val="2"/>
      </rPr>
      <t xml:space="preserve">                                                      Alfa Bank HQ-Zogu Pare, Blloku-Sauku               Call Center-AMC,  niversiteti-Linza, Alfa Bank Rr Kavajes-AMC New;Blloku New-AMC New; Rinas-Vora;  TB HQ- ETC; Universiteti-Yzberisht;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</si>
  <si>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Mida - Kurbneshi;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</si>
  <si>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Mida - Kurbneshi;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</si>
  <si>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AMC Shop Durres-Durres Vollga; AMC Shop Lapraka-AMC New; AMC Shop Fieri-Fieri City; AMC Shop Medrese-Medrese; AMC Shop Saranda-Saranda, BP Divjaka-Divjaka,  BP Kavaja-Kavaja New, Brigata 8 MI-Blloku, EB Shengjini-Shengjini, EB Saranda-Saranda,  Fabrika Qelqit-Yzberishti,</t>
    </r>
    <r>
      <rPr>
        <sz val="10"/>
        <rFont val="Arial"/>
        <family val="2"/>
      </rPr>
      <t xml:space="preserve"> La Voglia-Piramida;  Laci-Laci 2, Pazari MI-Derada;   TB Autostrada-Yzberishti, TB Gjirokastra-Gjirokastra,  TB Lushnje-Lushnja Center EB Lushnje-Lushnje Fact;  AMC Shop Shkodra Own- Shkodra Hotel;  Vlore Skela - AKEP Kanine;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</si>
  <si>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</rPr>
      <t>AMC Shop Durres-Durres Vollga; AMC Shop Lapraka-AMC New; AMC Shop Fieri-Fieri City; AMC Shop Medrese-Medrese; AMC Shop Saranda-Saranda, BP Divjaka-Divjaka, BP Kavaja-Kavaja New, Brigata 8 MI-Blloku   ,EB Shengjini-Shengjini, EB Saranda-Saranda,  Fabrika Qelqit-Yzberishti,</t>
    </r>
    <r>
      <rPr>
        <sz val="10"/>
        <rFont val="Arial"/>
        <family val="2"/>
      </rPr>
      <t xml:space="preserve"> La Voglia-Piramida; Laci-Laci 2, Pazari MI-Derada;  TB Autostrada-Yzberishti, TB Gjirokastra-Gjirokastra, TB Lushnje-Lushnja Center EB Lushnje-Lushnje Fact;  AMC Shop Shkodra Own- Shkodra Hotel;  Vlore Skela - AKEP Kanine;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</si>
  <si>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: Paskuqani- Msc Kashari;  Saranda Bashkia - Saranda;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</si>
  <si>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: Paskuqani- Msc Kashari;  Saranda Bashkia - Saranda;</t>
    </r>
  </si>
  <si>
    <r>
      <t>Lidhja fikse</t>
    </r>
    <r>
      <rPr>
        <sz val="10"/>
        <rFont val="Arial"/>
        <family val="2"/>
      </rPr>
      <t xml:space="preserve"> Farka -Tirana Lake;  Tufine- Riza Cerrova STR;  Taraboshit - Shkoder CNR 3; Pojani- Fier 3; Tirane MTX- Kamza; Balldren - Lezhe South ; Kryeziu- Lunder;  Durresi Rep- Durres Ring Road; Fieri North-Patos;  Babrruja- Market 2; Thanasi Rep - Kondraq SC ;  Kolonje - Krutje 2;  Arapaj Hill - Durres West;</t>
    </r>
  </si>
  <si>
    <r>
      <t xml:space="preserve">Lidhja fikse </t>
    </r>
    <r>
      <rPr>
        <sz val="10"/>
        <rFont val="Arial"/>
        <family val="2"/>
      </rPr>
      <t>Farka -Tirana Lake;  Tufine- Riza Cerrova STR; ; Taraboshit - Shkoder CNR 3; Pojani- Fier 3;  Tirane MTX- Kamza; Balldren - Lezhe South ; Kryeziu- Lunder;  Durresi Rep- Durres Ring Road; Fieri North-Patos;  Babrruja- Market 2; Thanasi Rep - Kondraq SC ;  Kolonje - Krutje 2;  Arapaj Hill - Durres West;</t>
    </r>
  </si>
  <si>
    <r>
      <t>Lidhje fikse</t>
    </r>
    <r>
      <rPr>
        <sz val="10"/>
        <rFont val="Arial"/>
      </rPr>
      <t xml:space="preserve"> MTX 2- Hygeia;</t>
    </r>
  </si>
  <si>
    <r>
      <t>Lidhje fikse</t>
    </r>
    <r>
      <rPr>
        <sz val="10"/>
        <rFont val="Arial"/>
        <family val="2"/>
      </rPr>
      <t xml:space="preserve">  Zayed Center-Sauku; Myslym Shyri New- Yzberisht;  Plaza - Tirana Square;Berdica - Taraboshi ; Rr.Kavajes-MSC Kashari;  Panorama MI - Linza;  Germenji - Radani;</t>
    </r>
  </si>
  <si>
    <r>
      <t>Lidhje fikse</t>
    </r>
    <r>
      <rPr>
        <sz val="10"/>
        <rFont val="Arial"/>
        <family val="2"/>
      </rPr>
      <t xml:space="preserve">  Zayed Center-Sauku; Myslym Shyri New- Yzberisht;  Plaza - Tirana Square;Berdica - Taraboshi ;Rr.Kavajes-MSC Kashari;  Panorama MI - Linza;  Germenji - Radani;</t>
    </r>
  </si>
  <si>
    <r>
      <t>Lidhje fikse</t>
    </r>
    <r>
      <rPr>
        <sz val="10"/>
        <rFont val="Arial"/>
      </rPr>
      <t xml:space="preserve">     Selvia New-Yzberishti;  Vlora Factory-Zvernec;  Korbit-Drithas;  Grabjan-Gjuzaj;Pllana-Lurth;  Gllave-Memaliaj;DTA-Ambasada Amerikane;  Pepelash-Radanj;  Fier City-Ligovuni ;Mida -Gjegjan;  Elbasan West - Petreshi ;Bathore-Vora</t>
    </r>
  </si>
  <si>
    <r>
      <t>Lidhje fikse</t>
    </r>
    <r>
      <rPr>
        <sz val="10"/>
        <rFont val="Arial"/>
      </rPr>
      <t xml:space="preserve">  Selvia New-Yzberishti; Vlora Factory-Zvernec;Korbit-Drithas;  </t>
    </r>
    <r>
      <rPr>
        <sz val="10"/>
        <rFont val="Arial"/>
        <family val="2"/>
      </rPr>
      <t>Grabjan-Gjuzaj;Pllana-Lurth;  Gllave-Memaliaj;DTA-Ambasada Amerikane;  Pepelash-Radanj;  Fier City-Ligovuni;Mida -Gjegjan  Elbasan West - Petreshi ;Bathore-Vora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</si>
  <si>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Korce - Drenove;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</si>
  <si>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Korce - Drenove;</t>
    </r>
  </si>
  <si>
    <r>
      <t xml:space="preserve">Lidhje fikse  </t>
    </r>
    <r>
      <rPr>
        <sz val="10"/>
        <rFont val="Arial"/>
        <family val="2"/>
      </rPr>
      <t>Fresku 2 - Kodra Kuqe;  Gjallica - Kukes New;  Bilishti SC - Kapshtica;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</si>
  <si>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Fresku 2 - Kodra Kuqe;  Gjallica - Kukes New;  Bilishti SC - Kapshtica;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</si>
  <si>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Elbasan-Petresh; Fier-Margellic ; Keculle-Libohove; Sopot-Delvine,HQ Tirane-Dajt,Margellic-Fier;Shen Koll-Pllana;Marinez-Roskovec;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</si>
  <si>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Elbasan-Petresh; Fier-Margellic; Keculle-Libohove;  Sopot-Delvine,HQ Tirane-Dajt,Margellic-Fier;Shen Koll-Pllana;Marinez-Roskovec;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</si>
  <si>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PllanaNew-Lurthi;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</si>
  <si>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Kerrabe-Mendrake;Mendrake-Gllave; AMC New-Sheshi;  Leskoviku-Pepellashi; Kakavija-Gjirokaster;Sopoti Tv - Mile;Berati_X-Krutje;Ballshi-Krutje;Carshova New-Gllava ;Kryevidhi-Durres Hill;  Taraboshi - Mida;  Tushemishti - Drithas;  Qukesi - Cervenaka;  Arapaj New - Tregtani;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</si>
  <si>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Kerrabe-Mendrake; Mendrake-Gllave; AMC New-Sheshi;  Leskoviku-Pepellashi;Kakavija-Gjirokaster;Sopoti Tv - Mile;Berati_X-Krutje;Ballshi-Krutje;Carshova New-Gllava ;Kryevidhi-Durres Hill;  Taraboshi - Mida;  Tushemishti - Drithas;  Qukesi - Cervenaka;  Arapaj New - Tregtani;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</si>
  <si>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Lekbibaj-Puka Vodafone;Allambrez-Krutje;  Palushi- Klenja;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</si>
  <si>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Gradishta-Grabjani; Gllava-Gjirokastra;  Piluri - Thanasit;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</si>
  <si>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Gradishta-Grabjani;Gllava-Gjirokastra;  Piluri - Thanasit;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</si>
  <si>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Durres Vollga-Shijaku New; Elbasani Center-Petresh; Fieri New-Ligovun, , Kavaja New-Durres Hill, Tushemisht-Cervenake,  Vlora East-Kanina ;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</si>
  <si>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Vlora East-Kanina;Tushemisht-Cervenake;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</si>
  <si>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AB Ura Vajgurore-Ura Vajgurore;  Alfa Bank-Kakavije, AMC Shop Berat-Berati1,  AMC Shop Pogradec 2 - Pogradec  AMC Shop Vlora 2 - Kuzbaba West  AMC Shop Shkodra - Shkodra SW    BP Kruja-Kruja, BP Shkodra-Shkodra Hotel  BP Durres-Durres Vollga, BP Himara-Himara   BP Koplik-Kopliku, BP Kucova-Kucova   BP Laci-Laci 2, BP Lushnja - Lushnja Center    BP Shengjin-Shengjin, BP Tepelene-Tepelene,    , EB Korca-Korca Kamp    EB Elbasani - Elbasani New      ; ICB Fier-Fieri North, ICB Kombinati - Yzberishti   ,     Mercedesi-Jordan Misja; PB Saranda-Saranda     Sheratoni MI-Universiteti,    TB Elbasani-Elbasani Stad TB Medrese-Medrese, TB Patos-Patos    TB Vora-Vora, Zhan Dark - Baleti New, EB Samos-Blloku New;  Ekonomiku MI-Campus    Ura Remi-Kulla 3, ICB Lushnje-Lushnje Hill,AM Gjermane-Zogu i Zi,AlItalia Town-Blloku New , TB Sauku-Sauku ,  AMC Shop Piazza-Tirana Center ; British Embassy-Zogu i Zi;AMC Shop Korca Own-Korca Center;AMC Shop Gjirokastra-Gjirokaster;Farmacia 10-Medrese; Veneto Shkozet-Kantina New; EB Durres- AMC Shop Durres; Arberia MI- Zogu Pare; Rruga Elbasanit-Alfa Bank Standby; Presidenca Mi- Vesa Center; Hambo- AMC shop Piazza; AMC shop V.Shanto- Mondiali; AMC Shop Durresi_7- Durres Muzeum; TAL Shop TEG-SaukuX;  TAL Shop Wilson-Zayed Center;  AMC Shop Fieri Own-Fieri Kisha ;  DTA - Zyrat Shish;</t>
    </r>
  </si>
  <si>
    <r>
      <rPr>
        <b/>
        <sz val="10"/>
        <rFont val="Arial"/>
        <family val="2"/>
      </rPr>
      <t xml:space="preserve">Lidhje Fikse   </t>
    </r>
    <r>
      <rPr>
        <sz val="10"/>
        <rFont val="Arial"/>
        <family val="2"/>
      </rPr>
      <t xml:space="preserve">                                                                                            AB Ura Vajgurore-Ura Vajgurore   Alfa Bank-Kakavije AMC Shop Berat-Berati1,    AMC Shop Pogradec 2 - Pogradec    AMC Shop Vlora 2 - Kuzbaba West     AMC Shop Shkodra - Shkodra SW                   BP Kruja-Kruja, BP Shkodra-Shkodra Hotel    BP Durres-Durres Vollga, BP Himara-Himara   BP Koplik-Kopliku, BP Kucova-Kucova   BP Laci-Laci 2, BP Lushnja - Lushnja Center    BP Shengjin-Shengjin, BP Tepelene-Tepelene,   Dl, EB Korca-Korca Kamp    EB Elbasani - Elbasani New     ICB Fier-Fieri North, ICB Kombinati - Yzberishti   ,  Mercedesi-Jordan Misja  ; PB Saranda-Saranda Sheratoni MI-Universiteti,TB Elbasani-Elbasani Stad     TB Medrese-Medrese, TB Patos-Patos TB Vora-Vora, Zhan Dark - Baleti New, EB Samos-Blloku New, Ekonomiku MI-Campus,AM Gjermane-Zogu i Zi ,AlItalia Town-Blloku New  ,TB Sauku-Sauku,, AMC Shop Piazza-Tirana Center;British Embassy-Zogu i Zi;AMC Shop Korca Own-Korca Center;AMC Shop Gjirokastra-Gjirokaster; Farmacia 10-Medrese; Veneto Shkozet - Kantina New; EB Durres- AMC Shop Durres; Arberia MI- Zogu Pare; Rruga Elbasanit-Alfa Bank Standby; Presidenca Mi- Vesa Center; Hambo- AMC shop Piazza; AMC shop V.Shanto- Mondiali; AMC Shop Durresi_7- Durres Muzeum; TAL Shop TEG-SaukuX;   TAL Shop Wilson-Zayed Center;  AMC Shop Fieri Own-Fieri Kisha;  DTA - Zyrat Shish;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</si>
  <si>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MPB - Sauku X;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</si>
  <si>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</si>
  <si>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MPB - Sauku X;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</si>
  <si>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Farka-Babruja; Tirana Cemetary- Sauku; Maliqi- Korcë North 2; MTX 2-Kamez North;  Vlore South 2-Triport</t>
    </r>
  </si>
  <si>
    <r>
      <t>Lidhje fikse</t>
    </r>
    <r>
      <rPr>
        <sz val="10"/>
        <rFont val="Arial"/>
      </rPr>
      <t xml:space="preserve"> Sauku-Selita;  Farka - Intesa Ali Demi;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</si>
  <si>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Vojo Kushi - Vasil Shanto; Sauku-Sanatorium;  Stacioni Trenit ; Akademia - Intersig;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</si>
  <si>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Vojo Kushi - Vasil Shanto; Sauku-Sanatorium;  Stacioni Trenit ;Akademia - Intersig;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</si>
  <si>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Shkoder1 - Shkoder CNR Sauku - Poligrafiku  Grabian-Divjake;Zvernec - Vlore Hill Plestan-Fier South                                                                 Asim Zeneli - Gjirokaster; Midhes Rep - Fushe Arrez ;  Buzemadhi-Risilia; Durres South-Durres CNR; Marikaj-Sukthi; Durresi Rep-Shkozet; MIsto Mame-Casa Italia; Vlore Hill-Alpha Bank; Vlore South 2-BKT Orikum,Tirana Cemetary-ABA ; Sauku-Qemal Stafa; Durresi Rep- PCB Durres 2;  Babruja - Intesa Bulevardi Zogu I; Barbullinja - Karbunara;  Kamenica-Spiecapag Camp 02 Flloq;Therepeli-Spiecapag Pipe Yard Corovode;  Lezhe- Rambouillet Hotel;  Babrruja - Jordan Misja;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</si>
  <si>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Shkoder1 - Shkoder CNR Sauku - Poligrafiku  Grabian-Divjake; Zvernec - Vlore Hill; Plestan-Fier South; Asim Zeneli - Gjirokaster; Midhes Rep - Fushe Arrez;  Buzemadhi-Risilia; Durres South-Durres CNR; Marikaj-Sukthi;   Durresi Rep-Shkozet; Misto Mame-Casa Italia; Sauku Village-NBG Komuna Parisit;  Vlore Hill-Alpha Bank; Vlore South 2-BKT Orikum; Sauku-Qemal Stafa; Durresi Rep- PCB Durres 2;  Babruja - Intesa Bulevardi Zogu I; Barbullinja - Karbunara;  Kamenica-Spiecapag Camp 02 Flloq; Therepeli-Spiecapag Pipe Yard Corovode;  Lezhe- Rambouillet Hotel;  Babrruja - Jordan Misja;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</si>
  <si>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Tufina- Maternity Clinic;  AMC New - MSC Kashari;  Spille - Kryevidhi;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</si>
  <si>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Tufina- Maternity Clinic;  AMC New - MSC Kashari;  Spille - Kryevidhi;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</si>
  <si>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Akademia - Pallati 1;</t>
    </r>
    <r>
      <rPr>
        <sz val="9"/>
        <rFont val="Arial"/>
        <family val="2"/>
      </rPr>
      <t xml:space="preserve"> Vlore Hill-Vlore North; Don Bosko-Naim Frasheri; Durresi Rep- Muzeu; Ambasadat-Rruga Kavajes; MTX2 - AB QTU; Rinas Airport-  AB Rinas;        Elbasan South - AB Elbasan; Linza - Profarma ;                  Tirana Cementary - AB Tabacco Holding; Bushati - BKT Bushati; Kukes-Alpha Bank Kukes; Shkoder 1 - Alpha Bank; Kucove - BKT Kucove, Twin Towers-Vod.Shop Vila , Himara-Himare CNR; Embassies-Kavajes STR; Rreshen-Rresheni CNR;  Tirana International Hotel - Intesa Rruga e Barrikadave;Zogu i Zi - Intesa Zogu i Zi ; Lezhe - Intesa Lezhe;  Kavaje- Intesa Kavaje;  Gostime- Alston Banje;  Baltez- Gener 2 Fier;  Gjirokastra- Alpha Bank Gjirokaster ATM;   Peshkopia- Alpha Bank Peshkopia; Narta- Alpha Bank Vlore; Permet- Alpha Bank Permet; Tepelene- Alpha Bank Tepelene; Librazhd- Alpha Bank Librazhd; Preze-BP Oil Rinas;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</si>
  <si>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Akademia - Pallati 1  ;</t>
    </r>
    <r>
      <rPr>
        <sz val="9"/>
        <rFont val="Arial"/>
        <family val="2"/>
      </rPr>
      <t xml:space="preserve"> Vlore Hill-Vlore North; Don Bosko-Naim Frasheri ;Durresi Rep- Muzeu;  Ambasadat-Rruga Kavajes ;       MTX2 - AB QTU ; Rinas Airport-  AB Rinas;  Elbasan South - AB Elbasan; Linza - Profarma ;  Bushati - BKT Bushati; Kukes-Alpha Bank Kukes;                                   Kucove - BKT Kucove, Twin Towers-Vod.Shop Vila, Himara-Himare CNR; Embassies-Kavajes STR; Rreshen-Rresheni CNR;Tirana International Hotel - Intesa Rruga e Barrikadave;Zogu i Zi - Intesa Zogu i Zi ; Lezhe - Intesa Lezhe;  Kavaje- Intesa Kavaje; Gostime- Alston Banje;   Baltez- Gener 2 Fier;  Gjirokastra- Alpha Bank Gjirokaster ATM;  Peshkopia- Alpha Bank Peshkopia; Narta- Alpha Bank Vlore; Permet- Alpha Bank Permet; Tepelene- Alpha Bank Tepelene; Librazhd- Alpha Bank Librazhd; Preze-BP Oil Rinas;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</si>
  <si>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DHP Bratila - Bratila;  Gramshi City - Gramshi;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</si>
  <si>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DHP Bratila - Bratila;  Gramshi City - Gramshi;</t>
    </r>
  </si>
  <si>
    <t>fn = fo - 505+n*28</t>
  </si>
  <si>
    <t>f'n = fo + 25+n*28</t>
  </si>
  <si>
    <t>f'n = fo -15+n*28</t>
  </si>
  <si>
    <t>n=1,2…16 ose 17</t>
  </si>
  <si>
    <t>Per perdorim me eficent te spektrit mund te perdoret ndarja me 17 kanale, Go dhe Return, pra duke shtuar 1 kanal</t>
  </si>
  <si>
    <t>Shenim: Shiko  NOTE 1 dhe Annex A te CEPT/ERC/REC 12-06, per ndrajen me 17 kanale.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</si>
  <si>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Qafe Shtame-Burrel, Dobrenj-Krume,      Dobrenj-Bajram Curri, Peshkopi-Qafe Murre, Qafe Murre-Burrel, Gllave-Tepelene, Gradec-Skrapar,      Korce-Pepellash,       Sarande-Mile, Qafeshtame-Pers.Pasiv, Pers.Pasiv-Burrel,Sarande-Mile; AMC -Misto Mame;Kolaj-Berdice;  Pogaj Morine-Shtiqen; Kryevidh- Lushnja Road;  Manze-Kertushaj; Peshkopi- Arapaj; Koder Burrel- Alb Burrel; Arapaj-Koder Diber; Barbullinje- Kosove; Bovilla-Zall Her;Yzberisht - Tyrbe ;Likovun - Zvernec;  Koder Shijak - Manez;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</si>
  <si>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Qafe Shtame-Burrel; Dobrenj-Krume;      Dobrenj-Bajram Curri; Peshkopi-Qafe Murre; Qafe Murre-Burrel;   Gllave-Tepelene; Gradec-Skrapar      Korce-Pepellash; Sarande-Mile, Qafeshtame-Pers.Pasiv; Pers.Pasiv-Burrel; Sarande-Mile; AMC-Misto Mame;Kolaj-Berdice;;  Pogaj Morine-Shtiqen; Kryevidh- Lushnja Road;  Manze-Kertushaj; Peshkopi- Arapaj; Koder Burrel- Alb Burrel; Arapaj-Koder Diber; Barbullinje- Kosove; Bovilla-Zall Her; ;Yzberisht - Tyrbe ;Likovun - Zvernec;  Koder Shijak - Manez;</t>
    </r>
  </si>
  <si>
    <r>
      <t xml:space="preserve">Lidhje fikse </t>
    </r>
    <r>
      <rPr>
        <sz val="10"/>
        <rFont val="Arial"/>
        <family val="2"/>
      </rPr>
      <t>Rreps-Rreshen; Lushnje Road-Grabian; Korez -Koplik;Velipoje-Kolaj; Albtelecom Elbasan-Labinot; Ura Kardhiqit-Hormove; Haderaj-Kot;  Lisi i Becit-Mbreshtan; Linze- TEG;  Librazhd Koder - Hotolisht;  ShkKavajes - Koder Shijak;</t>
    </r>
  </si>
  <si>
    <r>
      <t xml:space="preserve">Lidhje fikse </t>
    </r>
    <r>
      <rPr>
        <sz val="10"/>
        <rFont val="Arial"/>
        <family val="2"/>
      </rPr>
      <t>Rreps-Rreshen; Lushnje Road-Grabian; Korez -Koplik; Velipoje-Kolaj; Albtelecom Elbasan-Labinot; Ura Kardhiqit-Hormove; Haderaj-Kot;  Lisi i Becit-Mbreshtan; Linze- TEG; Librazhd Koder - Hotolisht;  ShkKavajes - Koder Shijak;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</si>
  <si>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Cervenake-Mokra;  Librazhd-Librazhd Koder;Mendrake-Gramsh;   Lisi Trenes-Homesh;  Han i Hotit-Rrapshe;  Poshnje - Deshiran;  Mendrake - Skenderbegas;  ShkKavajes - Mali Robit;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</si>
  <si>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Cervenake-Mokra;  Librazhd-Librazhd Koder;Mendrake-Gramsh;  Pepelash-Erseka;  Lisi Trenes-Homesh;  Han i Hotit-Rrapshe; Poshnje - Deshiran;  Mendrake - Skenderbegas;  ShkKavajes - Mali Robit;</t>
    </r>
  </si>
  <si>
    <r>
      <rPr>
        <b/>
        <sz val="10"/>
        <rFont val="Arial"/>
        <family val="2"/>
      </rPr>
      <t xml:space="preserve">Lidhej fikse </t>
    </r>
    <r>
      <rPr>
        <sz val="10"/>
        <rFont val="Arial"/>
        <family val="2"/>
      </rPr>
      <t>Koder Kombinat-Ambasadat;Kryevidh -Synej;Treni Vlore-Universiteti;  Asim Zeneli - Alb Gjirokaster;</t>
    </r>
  </si>
  <si>
    <r>
      <t xml:space="preserve">Lidhje fikse  </t>
    </r>
    <r>
      <rPr>
        <sz val="10"/>
        <rFont val="Arial"/>
        <family val="2"/>
      </rPr>
      <t>Ambasada Amerikane-Akademia;  Bregu I Lumit - Paskuqan;</t>
    </r>
  </si>
  <si>
    <r>
      <t>Lidhje fikse</t>
    </r>
    <r>
      <rPr>
        <sz val="10"/>
        <rFont val="Arial"/>
        <family val="2"/>
      </rPr>
      <t xml:space="preserve">  Tirana MTX- Ministry of Justice;  Babrruja- Dispanceria; Tirana Cemetary- Misto Mame; Sauku-Ministry of Health;  Shkodra 1- Shkodra CNR; Taraboshi- Shkodra West; Peshtan - Fier South 2; Petreshi -  Elbasan South ; Durres Beach- Arapaj;  AMC New - MSC Kashari;   Alb Durres - Koder Durres;</t>
    </r>
  </si>
  <si>
    <r>
      <t xml:space="preserve">Lidhje fikse </t>
    </r>
    <r>
      <rPr>
        <sz val="10"/>
        <rFont val="Arial"/>
        <family val="2"/>
      </rPr>
      <t xml:space="preserve"> Tirana MTX- Ministry of Justice; Babrruja- Dispanceria; Tirana Cemetary- Misto Mame; Sauku-Ministry of Health;  Shkodra 1- Shkodra CNR; Taraboshi- Shkodra West; Peshtan - Fier South 2; Petreshi -  Elbasan South ; Durres Beach- Arapaj;  AMC New - MSC Kashari;   Alb Durres - Koder Durres;</t>
    </r>
  </si>
  <si>
    <r>
      <t xml:space="preserve">Lidhje fikse </t>
    </r>
    <r>
      <rPr>
        <sz val="10"/>
        <rFont val="Arial"/>
        <family val="2"/>
      </rPr>
      <t>Cerrik-Albtelecom Cerrik;  Alb Puka-Alb Puke;Fushe Arrez-Fushe Arrez;Vlore-Fusha e Aviacionit;Himara-Alb Himare; Bajram Curri- Tropoje;  Koder Jale - Jale;  Vau Dejes Koder - Vau Dejes;</t>
    </r>
  </si>
  <si>
    <r>
      <t xml:space="preserve">Lidhje fikse </t>
    </r>
    <r>
      <rPr>
        <sz val="10"/>
        <rFont val="Arial"/>
        <family val="2"/>
      </rPr>
      <t>Cerrik-Albtelecom Cerrik;  Alb Puka-Alb Puke;Fushe Arrez-Fushe Arrez;;Vlore-Fusha e Aviacionit;Himara-Alb Himare;Bajram Curri- Tropoje;  Koder Jale - Jale;  Vau Dejes Koder - Vau Dejes;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</si>
  <si>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Berat,Durres,Elbasan,Fier,Gjirokaster-Sarande,Gjirokaster-Permet,Kavaje,Kavaje-Divjake,KK-Alb_Fushe-Arres,Korce,Korce-Bilisht,Kruje-Alb_Burrel,Kurbin-Alb_Lac,Kurbin-Alb-Mamurras,Lezhe,Lushnje,MM-Alb_Koplik,Pogradec-Perrenjas,Shkoder,Tirane,Vlore, Vlore-Himare;  Koder Kombinat-Parku;Lezha Kisha-Lezha South;Liqeni -Juridiku;Prapa Telekomit-Fabrika e Miellit;Spitali Ushtarak-Vizion Plus;Stadiumi-5 Maji;  ;Porto Romano-Spitalla 2;  Teleferiku-Fresku;Teleferiku-Allias;  Albtelecom Shkoder-Treni Shkoder;  Spitali Fier-Fier Qender;Korce-Tregu Korce;  Bregu i Lumit-Treni;  Qyteti Studenti- Materniteti; Sanatoriumi- Sauku;  BKT Headquarters - Kullat Binjake;  Bovilla - Babrru;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</si>
  <si>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Berat,Durres,Elbasan,Fier,Gjirokaster-Sarande,Gjirokaster-Permet,Kavaje,Kavaje-Divjake,KK-Alb_Fushe-Arres,Korce,Korce-Bilisht,Kruje-Alb Burrel,KU-Alb_Lac,KU-Alv_Maminas,Lezhe,Lushnje,MM-ALB_Koplik,Pogradec-Perrenjas,Tirane,Vlore,Vlore-Himare;  Koder Kombinat-Parku;Lezha Kisha-Lezha South;Liqeni -Juridiku;Prapa Telekomit-Fabrika e Miellit;Spitali Ushtarak-Vizion Plus;Stadiumi-5 Maji;  Porto Romano-Spitalla 2;  Teleferiku-Fresku;Teleferiku-Allias;  Albtelecom Shkoder-Treni Shkoder;  Spitali Fier-Fier Qender;Korce-Tregu Korce;  Bregu i Lumit-Treni;  Qyteti Studenti- Materniteti; Sanatoriumi- Sauku;  BKT Headquarters - Kullat Binjake;  Bovilla - Babrru;</t>
    </r>
  </si>
  <si>
    <r>
      <t xml:space="preserve">Lidhje fikse  </t>
    </r>
    <r>
      <rPr>
        <sz val="10"/>
        <rFont val="Arial"/>
        <family val="2"/>
      </rPr>
      <t>Belsh-Albtelecom Belsh;  Kollovoze- Alb Leskovik; Koder Selenice- Alb Selenice;  Elbasani North-Elbasani New;  Koder Farke - Uzina e Traktoreve;</t>
    </r>
  </si>
  <si>
    <r>
      <t xml:space="preserve">Lidhje fikse  </t>
    </r>
    <r>
      <rPr>
        <sz val="10"/>
        <rFont val="Arial"/>
        <family val="2"/>
      </rPr>
      <t>Belsh-Albtelecom Belsh;   Kollovoze- Alb Leskovik; Koder Selenice- Alb Selenice;  Elbasani North-Elbasani New;  Koder Farke - Uzina e Traktoreve;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</si>
  <si>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Shkoder-Mide;                Mide-Qafe Shtame ; Dajt-Lisi Becit ;              Cervenake-Korce; Sarande-Qafe Shtame ; Qafe Shtame-Sopot ;       MSC Kashar-Alcatel; Petresh -Krraba; Mendraka-Petresh; Zvernec-Ligovun; Ligovun-Grabian; Grabian-Pinet; Pinet-Misto Mame; Librazhd-Petresh; Ligovuni- Zvernec; Lezha Hill-Vora;Tarabosh-Lezha Hill; Kurbnesh-Lurthi; Lurthi-Pllana; Linza-Misto Mame; Durres Hill-Vora; Arapaj Dr-Pinet; Pllana-Kertushaj; Sarande -Perserites Pasive Qafe Gjashte; Perserites Pasiv Qafe Gjashte-Sopot;  Marina Durres - Vore;  Lezhe Tyrbe - Tarabosh;  Gllava - Mendraka;  Mile - ALBSarande;  Alb Kruje - DTA;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</si>
  <si>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Shkoder-Mide; Mide-Qafe Shtame;  Dajt-Lisi Becit ; Cervenake-Korce; Sarande-Qafe Shtame; Qafe Shtame-Sopot;  MSC Kashar-Alcatel; Petresh -Krraba; Mendraka-Petresh; Zvernec-Ligovun; Ligovun-Grabian; Grabian-Pinet; Pinet-Misto Mame; Librazhd-PetreshLigovuni- Zvernec; Lezha Hill-Vora; Tarabosh-Lezha Hill; Kurbnesh-Lurthi; Lurthi-Pllana; Linza-Misto Mame; Durres Hill-Vora; Arapaj Dr-Pinet; Pllana-Kertushaj; Sarande -Perserites Pasive Qafe Gjashte; Perserites Pasiv Qafe Gjashte-Sopot;  Marina Durres - Vore;  Lezhe Tyrbe - Tarabosh;  Gllava - Mendraka;  Mile - ALBSarande;  Alb Kruje - DTA;</t>
    </r>
  </si>
  <si>
    <r>
      <t>Lidhje fikse</t>
    </r>
    <r>
      <rPr>
        <sz val="10"/>
        <rFont val="Arial"/>
      </rPr>
      <t xml:space="preserve"> Lisi I Trenes-Zyli;Taraboshi-Razem;  Albtelecom Korce - Pepellash;</t>
    </r>
  </si>
  <si>
    <r>
      <t xml:space="preserve">Lidhje fikse </t>
    </r>
    <r>
      <rPr>
        <sz val="10"/>
        <rFont val="Arial"/>
        <family val="2"/>
      </rPr>
      <t>Mide-Cviljen;Plestan-Zvernec;  Petresh-Lisi I Becit;  Grabjan-Ligovun ;Shkoder-Mida;  Koder Vore - Koder Kombinat;  Korce - Cervenake;  Librazhd - Cervenake;  Arapaj - Trunc;</t>
    </r>
  </si>
  <si>
    <r>
      <t xml:space="preserve">Lidhje fikse </t>
    </r>
    <r>
      <rPr>
        <sz val="10"/>
        <rFont val="Arial"/>
        <family val="2"/>
      </rPr>
      <t>Mide-Cviljen;Plestan-Zvernec;  Petresh-Lisi I Becit;  Grabjan-Ligovun ;Albtelecom Shkoder-Mida;  Koder Vore - Koder Kombinat;  Korce - Cervenake;  Librazhd - Cervenake;  Arapaj - Trunc;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</si>
  <si>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TARABOSHI-SELCE_Tamara(Hoti);Perlati-Planbardhe;Pllana-Koder Ishem;Pepellash-Leskovik;Carshova - Permet;Gllava - Sopotin;  Tregtani - Mide;  Rtsh- Fushe Dajti;  Cervenake - Tushemishti;    Mide - Dobrenji;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</si>
  <si>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TARABOSHI-SELCE_Tamara(Hoti);Perlati-Planbardhe;Pllana-Koder Ishem;Pepellash-Leskovik;Carshova-Permet;Gllava - Sopotin;  Tregtani - Mide;  Rtsh- Fushe Dajti;  Cervenake - Tushemishti;  Mide - Dobrenji;</t>
    </r>
  </si>
  <si>
    <r>
      <t>Lidhje fikse</t>
    </r>
    <r>
      <rPr>
        <sz val="10"/>
        <rFont val="Arial"/>
      </rPr>
      <t xml:space="preserve"> Kruje-Tirane, Bovilla-Linza, Sauku-AMC New, Vora-AMC New, Kinostudio- Shesh Calaberzez; UTV education Studio- Fushe Dajt; Henry, Godina e Henry ne Autostrade- Linze; Kurbneshi-K.Rreshen(Shpali);Q.Prushi-Tregtani;Balldren-Mabe;NishKimike - Shesh;  Lurthi - Pllana;  Fushe Dajti - Preza;  Rtsh - Lapidari;  Berat X - Mendraka;</t>
    </r>
  </si>
  <si>
    <r>
      <t>Lidhje fikse</t>
    </r>
    <r>
      <rPr>
        <sz val="10"/>
        <rFont val="Arial"/>
      </rPr>
      <t xml:space="preserve"> Kruje-Tirane, Bovilla-Linza, Sauku-AMC New, Vora-AMC New, Kinostudio- Shesh Calaberzez; UTV education Studio- Fushe Dajt; Henry, Godina e Henry ne Autostrade- Linze; Kurbneshi-K.Rreshen(Shpali);Q.Prushi-Tregtani;Balldren-Mabe;NishKimike - Shesh ;  Lurthi - Pllana;  Fushe Dajti - Preza;  Rtsh - Lapidari;  Berat X - Mendraka;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</si>
  <si>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: Morave-Pepellash;Ligovuni-Ardenica;Tepelena-Asim Zeneli;Treblove-Zvernec;Balldren-Pllana;Petresh-Librazhd ;Kryevidh - Grabjan;  Ardenice - Fushe Dajt;  Taraboshi - Mabe;  Tregtani - Trunci;  Arapaj Peshkopi - Vinjolli;  Qafe Shtama - Lapidari;  Rtsh - Sheshi;  Kryevidhi - Arapaj Durres;  Arapaj Durres - Preza;  Sopoti - Mile;  Shen Vasili - Llogora;</t>
    </r>
  </si>
  <si>
    <t>Lidhje fikse : Morave-Pepellash;Ligovuni-Ardenica;Tepelena-Asim Zeneli;Treblove-Zvernec;Balldren-Pllana;Petresh-Librazhd ;Kryevidh - Grabjan;  Ardenice - Fushe Dajt;  Taraboshi - Mabe;  Tregtani - Trunci;  Arapaj Peshkopi - Vinjolli;  Qafe Shtama - Lapidari;  Rtsh - Sheshi;  Kryevidhi - Arapaj Durres;  Arapaj Durres - Preza;  Sopoti - Mile;  Shen Vasili - Llogora;</t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</si>
  <si>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Mide-Zadriq;Treblove-Ballshi Koder;  Taraboshi - Mida;  Kukesi New - Mida;  Vinjolli - Perlati;  Preza - Rtsh;  Berat X - Grabjani;  Policani-Mendraka;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</si>
  <si>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Mide-Zadriq;Treblove-Ballshi Koder;  Taraboshi - Mida;  Kukesi New - Mida;  Vinjolli - Perlati;  Preza - Rtsh;  Berat X - Grabjani;  Policani-Mendraka;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</si>
  <si>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Mile- Kepi i Qefaliajt;  Ballsh- Damesi;  Balldren-Qyrsac;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</si>
  <si>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Mile- Kepi i Qefaliajt;  Ballsh- Damesi; Balldren-Qyrsac;</t>
    </r>
  </si>
  <si>
    <r>
      <t xml:space="preserve">Lidhje fikse : </t>
    </r>
    <r>
      <rPr>
        <sz val="10"/>
        <rFont val="Arial"/>
        <family val="2"/>
      </rPr>
      <t>Ardenica-Ballshi Koder;Pllana-Preze;Gjirokaster-Kakavije;  PSV (Durres Hill) - Arapaj Durres;  Taraboshi - Mide;  Trunci - Arapaj Peshkopi;  Perlati - Qafe Shtama;  Lapidari - Preza;  Fushe Dajti - Petreshi;  Librazhdi - Cervenake;  Tushemishti - Morave(Cardhak);  Grabjani - Ligovuni;  Mile - Shen Vasili;  Llogora - Zverneci;  Shashica - Ligovuni;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</si>
  <si>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: Ardenica-Ballshi Koder;Pllana-Preze;Gjirokaster-Kakavije;  PSV (Durres Hill) - Arapaj Durres;  Taraboshi - Mide;  Trunci - Arapaj Peshkopi;  Perlati - Qafe Shtama;  Lapidari - Preza;  Fushe Dajti - Petreshi;  Librazhdi - Cervenake;  Tushemishti - Morave(Cardhak);  Grabjani - Ligovuni;  Mile - Shen Vasili;  Llogora - Zverneci;  Shashica - Ligovuni;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</si>
  <si>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Condor Center- Fushë Dajt; IdeaTel-Preze;Perlati-Kurbneshi;Dobrenji-Q.Prushi;Leskovik-Carshova;Gllava-Bogova;Mendraka-Gramsh;Polican-Berat X;Asim Zeneli - Sopoti;Gjuzaj-Grabian;Shen Vasil-Ksamil;Vaine - Kryevidh;  K.Rreshen(Shpali) - Lurthi;  Rtsh- Fushe Dajti;  Ballshi Koder - Ligovuni;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</si>
  <si>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Condor Center- Fushë Dajt; IdeaTel-Preze;Perlati-Kurbneshi;Dobrenji-Q.Prushi;Leskovik-Carshova;Gllava-Bogova;Mendraka-Gramsh;Polican-Berat X;Asim Zeneli-Sopoti;Gjuzaj-Grabian;Shen Vasil-Ksamil;Vaine - Kryevidh;  K.Rreshen(Shpali) - Lurthi;  Rtsh- Fushe Dajti;  Ballshi Koder - Ligovuni;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</si>
  <si>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:TARABOSHI-TV SHKODER;Tregtani-Tv Kukes;Dajti-Fush Dajti:Morave - Tv Korce;  Rtsh - Lapidari;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</si>
  <si>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:TARABOSHI-TV SHKODER;Tregtani-Tv Kukes;Dajti-Fush Dajti;Morave - Tv Korce;  Rtsh - Lapidari;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</si>
  <si>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Kukes - ATU POP Kukes;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</si>
  <si>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Kukes - ATU POP Kukes;</t>
    </r>
  </si>
  <si>
    <r>
      <t xml:space="preserve">Lidhje fikse  </t>
    </r>
    <r>
      <rPr>
        <sz val="10"/>
        <rFont val="Arial"/>
        <family val="2"/>
      </rPr>
      <t>Gjuzaj-Peqin;Kelcyra-Albtelecom Kelcyre;  Albtelecom Bilisht-Kapshtice; Krume- Alb Krume;  Qesaraku-Kodra e Kuqe; Shkodra Hotel-Taraboshi; Zogu I Zi-Yzberishti;  Himara City-Himara New; Drimadhes-Thanasit;  Vlora2-Zvernec;Sheldia-Vau i Dejes';Asim Zeneli-Gjirokaster;Saranda South - Saranda ;Permeti City-Permeti;AMC QTU MI-Henry, Fresku East-Kodra Kuqe;  Tirana Square- Kodra e Kuqe;  Kulla 3 - Yzberishti;  Grabian - Kamenice;  Shkoza New - Linza;  Radhima_South - Orikumi New;  Boville - Bregu i Lumit;  Karpen - Kavaja North;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</si>
  <si>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                                         BP Erseka-Erseka, Alfa Bank HQ-Zogu Pare         BP Permeti-Permeti X, EB Shkodra-Shkodra Hotel, , Komisioni Europian-Yzberisht, Brigada 8 MI-AMC Shop Sky Tower, Praktiker Kamza-Kodra </t>
    </r>
    <r>
      <rPr>
        <sz val="9"/>
        <rFont val="Arial"/>
        <family val="2"/>
      </rPr>
      <t xml:space="preserve">Kuqe, </t>
    </r>
    <r>
      <rPr>
        <sz val="10"/>
        <rFont val="Arial"/>
        <family val="2"/>
      </rPr>
      <t>TB Megatek-Henry , ;   Hamallaj-Kertushaj; UT Kristal MI-Yzberisht;  EB Selita-Irfan Tomini; Sharra-Yzberishti;  AMC Shop Delvina-Sopoti TV;  AMC Shop Kinostudio- Kinostudio; DPT- Zayed Center; EB Komuna Parisit- Kompleksi KIKA;  EB_Bardhyl- Bardhyli; EB_Durres- Durres TV; AMC SHop Durres_8-Durres Hill;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</si>
  <si>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                                                         BP Erseka-Erseka, Alfa Bank HQ-Zogu Pare; BP Permeti-Permeti X, EB Shkodra-Shkodra Hotel,  Komisioni Europian-Yzberisht,  Brigada 8 MI-AMC Shop Sky Tower; Praktiker Kamza-Kodra </t>
    </r>
    <r>
      <rPr>
        <sz val="9"/>
        <rFont val="Arial"/>
        <family val="2"/>
      </rPr>
      <t xml:space="preserve">Kuqe, </t>
    </r>
    <r>
      <rPr>
        <sz val="10"/>
        <rFont val="Arial"/>
        <family val="2"/>
      </rPr>
      <t>TB Megatek-Henry,  Hamallaj-Kertushaj; UT Kristal MI-Yzberisht ; EB Selita-Irfan Tomini ;Sharra-Yzberishti;  AMC Shop Delvina-Sopoti TV;  AMC Shop Kinostudio- Kinostudio; DPT- Zayed Center; EB Komuna Parisit- Kompleksi KIKA;  EB_Bardhyl- Bardhyli; EB_Durres- Durres TV;  AMC SHop Durres_8-Durres Hill;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</si>
  <si>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Yellow Appartment Fier- CTF; Bankers Zyra Fier- Sector G; Lundra - Saukux;Barmash-Radanji;Xhaferaj-Kollovozi;Mihal Grameno -Linza;Poligrafiku-Linza ;Spitali Tirane-Kodra Kuqe;Laknas-Yzberishti;  Kukesi East - Kukes New;  Elbasani South - Petreshi;  Palase - Thanasit;  Tirana Square - Yzberishti;  Antea Cement - Burizana;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</si>
  <si>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Yellow Appartment Fier- CTF; Bankers Zyra Fier- Sector G; Lundra - Saukux;Barmash-Radanji;Xhaferaj-Kollovozi;Mihal Grameno -Linza;Poligrafiku-Linza ;Spitali Tirane-Kodra Kuqe;Laknas-Yzberishti;  Kukesi East - Kukes New;  Elbasani South - Petreshi;  Palase - Thanasit;  Tirana Square - Yzberishti;  Antea Cement - Burizana;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</si>
  <si>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Sukthi New- Shijaku New;  Swift ABA - Sauku X;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</si>
  <si>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 Sukthi New- Shijaku New;  Swift ABA - Sauku X; 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</si>
  <si>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Unaza Re New - Yzberishti;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</si>
  <si>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Unaza Re New - Yzberishti;</t>
    </r>
  </si>
  <si>
    <r>
      <t xml:space="preserve">Lidhje fikse  </t>
    </r>
    <r>
      <rPr>
        <sz val="10"/>
        <rFont val="Arial"/>
        <family val="2"/>
      </rPr>
      <t>Nikollaqit Rep.-Asim Zenelit;  Farka-Irfan Tomini;  Palushi- Peshkopia North;  Selishta - Zerqani; Fieri Factory-Ligovun;  Seferaj-Durres Hill;  Colombo - Linza ;Kamza UT-Linza;Kompleksi Kika-Sauku; Kamza City - Yzberishti;  Lisi i Becit - Mendrake;  Elbasani New - Petreshi;</t>
    </r>
  </si>
  <si>
    <r>
      <t xml:space="preserve">Lidhje fikse </t>
    </r>
    <r>
      <rPr>
        <sz val="10"/>
        <rFont val="Arial"/>
        <family val="2"/>
      </rPr>
      <t>Nikollaqit Rep.-Asim Zenelit; Farka-Irfan Tomini;  Palushi- Peshkopia North;  Selishta - Zerqani;Fieri Factory-Ligovun;  Seferaj-Durres Hill;  Colombo - Linza ;Kamza UT-Linza;Kompleksi Kika-Sauku; Kamza City - Yzberishti;  Lisi i Becit - Mendrake;  Elbasani New - Petreshi;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</si>
  <si>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Durres Muzeum-Durres Hill,   Sauku City- Sauku X; Xhafzotaj New-Shijaku New,Mesenja-Mile;Mine Cervenaka Mi - Cervenaka ;Rruga Ura MI-Antibiotiku;Filologjiku New-Linza;  Porcelani South- Kodra Kuqe;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</si>
  <si>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 Muzeum-Durres Hill,   Sauku City- Sauku X; Xhafzotaj New-Shijaku New,Mesenja-Mile;Mine Cervenaka Mi - Cervenaka ;Rruga Ura MI-Antibiotiku;Filologjiku New-Linza;  Porcelani South- Kodra Kuqe;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</si>
  <si>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Cerrave - Podgoria;  Mjeksia- Yzberisht; Rinia - K-Aks Fllake;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</si>
  <si>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Cerrave - Podgoria;  Mjeksia- Yzberisht;  </t>
    </r>
    <r>
      <rPr>
        <sz val="10"/>
        <rFont val="Arial"/>
        <family val="2"/>
      </rPr>
      <t>Rinia - K-Aks Fllake;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</si>
  <si>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Turbo Hellenic -OSS Offices; Uzina 2- Ministria e Shendetesise;  MTX2- Intesa Autostradë;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</si>
  <si>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Turbo Hellenic -OSS Offices;  Uzina 2- Ministria e Shendetesise;  MTX2- Intesa Autostradë;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</si>
  <si>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Sauku- Teg;    Tufine - Antibiotiku;  Aba Center - Rinia Park;  Spitali Ushtarak - Intesa Laprake;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</si>
  <si>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Sauku- Teg; Tufine - Antibiotiku;  Aba Center - Rinia Park;  Spitali Ushtarak - Intesa Laprake;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</si>
  <si>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Kolonje-Agimi;  Larushku- Alpha Bank Fushe Kruje;  Kurbneshi-Perlat ; Deshiran- Spiecapag Offices;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</si>
  <si>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Kolonje-Agimi;  Larushku- Alpha Bank Fushe Kruje;  Kurbneshi-Perlat; Deshiran- Spiecapag Offices;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</si>
  <si>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Lake - Komuna e Parisit; Kryeroza- SaukuX; Vlore South 2-Rradhime 2;  Royal Gaz-Vrinasi; AMC South-MSC Kashari;  Sukthi Highway - Shijaku New;  Preze - Antea;  Librazhd - Dorezi;</t>
    </r>
  </si>
  <si>
    <r>
      <t xml:space="preserve">Lidhje fikse  </t>
    </r>
    <r>
      <rPr>
        <sz val="10"/>
        <rFont val="Arial"/>
        <family val="2"/>
      </rPr>
      <t>Saku-AMC New, Vora-AMCNew;  Bogova-Corovoda;Mide-Fushe Arrez;Treblove-Gllava;  Lurthi - Perlati;  Sheshi - Kryevidhi;  Mile - Ksamil;</t>
    </r>
  </si>
  <si>
    <r>
      <t xml:space="preserve">Lidhje fikse </t>
    </r>
    <r>
      <rPr>
        <sz val="10"/>
        <rFont val="Arial"/>
        <family val="2"/>
      </rPr>
      <t xml:space="preserve"> Saku-AMC New, Vora-AMCNew;  Bogova-Corovoda;Mide-Fushe Arrez;Treblove-Gllava;  Lurthi - Perlati;  Sheshi - Kryevidhi;  Mile - Ksamil;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</si>
  <si>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Embassies- Kavaja Str; Golem- Golem Beach; Selita Hill- Misto Mame 2;Selita Hill - Liqeni ; Berat- Berat CNR;  Himara - Himara CNR 2;  Shkoder 1 - Shkoder Pedonalja SC;  Sarande 4 - Saranda Plazhi SC;  Ksamili - Ksamil West SC;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</si>
  <si>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Ksamili - Ksamil CNR 2;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</si>
  <si>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Babruja-Aleksander Moisiu STR;   Sauku-Sanatoriumi;  Arapaj Hill- Teuta 2; Vlore Hill - Vlore West;   Selita Hill- Komuna Parisit; Koder Vore - OST Vore;  Preze - Babasi COO;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</si>
  <si>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Babruja-Aleksander Moisiu STR;  Sauku-Sanatoriumi;  Arapaj Hill- Teuta 2; Vlore Hill - Vlore West; Selita Hill- Komuna Parisit; Koder Vore - OST Vore;  Preze - Babasi COO;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</si>
  <si>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Shkoder-Mide ;Mide-Qafe Shtame (Kosove) :Qafe Shtame-Tirana 1; Dajt-Cervenake; Keculle-Gllave; Sopot-Keculle;  AMC New-Kerrab; Vora-Misto Mame;  Grabjani-Krutje; Zvernec-Gllava;Ligovun-Zvernec :Grabjan - Ligovun ;Sheshi-Grabjani;  Shenkolli - Lurthi;  Misto Mame - Vore;  Cervenaka - Drithas;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</si>
  <si>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Shkoder-Mide ; Mide-Qafe Shtame (Kosove) ;Qafe Shtame-Tirana 1; Dajt-Cervenake; Keculle-Gllave;  Sopot-Keculle;  AMC New-Kerrab,Vora-Misto Mame;  Grabjani-Krutje; Zvernec-Gllava;Ligovun-Zvernec ;Grabjan - Ligovun ;Sheshi-Grabjani;  Shenkolli - Lurthi;  Misto Mame - Vore;  Cervenaka - Drithas;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</si>
  <si>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Misto Mame- Yzberisht; Prokuroria MI-Zogu i Zi;  Tepelene - Tepelene Hill;</t>
    </r>
  </si>
  <si>
    <r>
      <t xml:space="preserve">Lidhje fikse : </t>
    </r>
    <r>
      <rPr>
        <sz val="10"/>
        <rFont val="Arial"/>
        <family val="2"/>
      </rPr>
      <t>Ligovuni - Krutje ;Menderake- Petresh ;Menderake- Gllave;  Drithas-Cangonji New;Cangonji New-Kapshtica;  Gllava-Gjirokastra;  Cervenaka - Drithas;  Kryevidhi - Vrinasi;  Fushe Dajti - Fllaka;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</si>
  <si>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;  Ligovuni - Krutje ;Menderake- Petresh ;Menderake- Gllave;  Drithas-Cangonji New;Cangonji New-Kapshtica;  Gllava-Gjirokastra;  Cervenaka - Drithas;  Kryevidhi - Vrinasi;  Fushe Dajti - Fllaka;</t>
    </r>
  </si>
  <si>
    <r>
      <t>Lidhje fikse</t>
    </r>
    <r>
      <rPr>
        <sz val="10"/>
        <rFont val="Arial"/>
        <family val="2"/>
      </rPr>
      <t xml:space="preserve"> Gjinar -Shmil;Petresh-Dragostunje ;Petresh-Gorice;  Fushe Dajt - Petresh;</t>
    </r>
  </si>
  <si>
    <r>
      <t>Lidhje fikse</t>
    </r>
    <r>
      <rPr>
        <sz val="10"/>
        <rFont val="Arial"/>
        <family val="2"/>
      </rPr>
      <t xml:space="preserve"> Petresh-Dragostunje;Petresh-Gorice;  Fushe Dajt - Petresh;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</si>
  <si>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Moglica- Trema Moglice;  Pepellash-Kamenica; Tirana Cemetary-Vaqarr;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</si>
  <si>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Pllana New - Shenkolli;Kolaj-Tarabosh;  Elbasani Park - Petreshi;  Vlora Marina - Kanine;  Vlora_Camp - Zvernec;  Shkodra Liqeni - Taraboshi;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</si>
  <si>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Selenica - Ligovuni;</t>
    </r>
  </si>
  <si>
    <r>
      <t xml:space="preserve">Lidhje fikse </t>
    </r>
    <r>
      <rPr>
        <sz val="10"/>
        <rFont val="Arial"/>
        <family val="2"/>
      </rPr>
      <t>Gllava- Qesarat;  Pllana - Rana e Hedhun 2;  Nikollaqit Rep. - Hormova;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</si>
  <si>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: Petresh - Aldek;  Dobrenj - Fierze;  Kapeshtice - Miras;  Kukes - Shtiqen;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</si>
  <si>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: Petresh - Aldek;  Dobrenj - Fierze;  Kapeshtice - Miras;  Kukes - Shtiqen;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</si>
  <si>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; Alfa Bank Shkoder-Taraboshi;  BP Fieri-Ligovuni;  Derada-Sauku;    Korca 2-Korbit;  Maliq-Drithas; Osteni-Homeshi; Saranda-Sopoti TV;   Zharreza-Krutje; Juba-Shijaku New; Alfa bank Shkoder-Tarabosh; Antibiotiku-Yzberisht; Kamza New-Linz; EB Kavaja-Kryevidh;  Kamza City-Vora;  Divjaka Beach-Grabjani; Bilisht-Cangonji New;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</si>
  <si>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Saranda-Sopoti TV;   Bilisht-Cangonji New;</t>
    </r>
  </si>
  <si>
    <r>
      <t xml:space="preserve">Lidhje fikse </t>
    </r>
    <r>
      <rPr>
        <sz val="10"/>
        <rFont val="Arial"/>
        <family val="2"/>
      </rPr>
      <t>Hoxha Tahsim- Sauku X; Keneta 2- Shijaku New;   Fieri North-Ligovuni; Kodra e Diellit-Linza;Labinoti Ml-Shmil;  Komsi SC - Burreli X;  Kruja East - Vora;  Bratila - Skenderbegas;  Vithkuqi SC - Pepellashi;  Preza Kala - Kertushaj;</t>
    </r>
  </si>
  <si>
    <r>
      <t xml:space="preserve">Lidhje fikse  </t>
    </r>
    <r>
      <rPr>
        <sz val="10"/>
        <rFont val="Arial"/>
        <family val="2"/>
      </rPr>
      <t>Hoxha Tahsim- Sauku X; Keneta 2- Shijaku New;    Fieri North-Ligovuni; Kodra e Diellit-Linza;Labinoti Ml-Shmil;  Komsi SC - Burreli X;  Kruja East - Vora;  Bratila - Skenderbegas;  Vithkuqi SC - Pepellashi;  Preza Kala - Kertushaj;</t>
    </r>
  </si>
  <si>
    <r>
      <rPr>
        <b/>
        <sz val="10"/>
        <rFont val="Arial"/>
        <family val="2"/>
      </rPr>
      <t>Lidhje fikse:</t>
    </r>
    <r>
      <rPr>
        <sz val="10"/>
        <rFont val="Arial"/>
        <family val="2"/>
      </rPr>
      <t xml:space="preserve">  Tirane-Fushe Dajt;  Balldren - Bushati;  Mendraka - Berat;  Maliq - Cifligu Korce;</t>
    </r>
  </si>
  <si>
    <r>
      <rPr>
        <b/>
        <sz val="10"/>
        <rFont val="Arial"/>
        <family val="2"/>
      </rPr>
      <t>Lidhje fikse:</t>
    </r>
    <r>
      <rPr>
        <sz val="10"/>
        <rFont val="Arial"/>
      </rPr>
      <t xml:space="preserve">  Tirane-Fushe Dajt;  Balldren - Bushati;  Mendraka - Berat;  Maliq - Cifligu Korce;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</si>
  <si>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; Henry-Vora;  Vlora Center-Zvernec;  Lushnje Fact- Grabjani; Mali I Robit- Vrinasi; Preze-Instituti;    Universiteti Mesdhetar-SaukuX;  Sheshi-Shijaku New;  Pajova-Gjuzaj ; Korca 2 - Korbit ;Cangonji New-Drithas; Kapshtica 2-Cangonji New;Maliqi-Drithas ;Bubqi - Burizana ; Tepelene-Memaliaj; Borsh-Shen Vasil;Lezha East- Shenkolli;Mamurras City- Shenkolli;Divjaka Beach-Grabjani;  Pogradeci East- Cervenaka;Erseka-Pepellashi;Homeshi-Arapaj New;Fierza-Dobrej New;  Bushat - Gjader;  Antibiotiku - Yzberishti;  Cekrezi - Vora;  Kruja Krasta - Vora;  Radhima North - Orikumi New;  Kruma - Tregtani;  Labinoti - Petreshi;  Golemi 2 - Durres Hill;  Komsi SC - Kreshtes;  Kukesi New - Tregtani;  Puka (Vodafone) - Mida;  Durres Pista - Mali Robit;  Derje - Bena;  Damesi - Ballshi;  Grunjasi - Cerrava;  Bubqi - Preza Kala;  Pishkashi - Cervenaka;  Kassiopi - Mile;  Peshkopi West - Arapaj New;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</si>
  <si>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Henry-Vora; Vlora Center-Zvernec;  Lushnje Fact- Grabjani; Mali I Robit- Vrinasi;  Preze-Instituti;    Universiteti Mesdhetar-SaukuX;  Sheshi-Shijaku New;  Pajova-Gjuzaj ; Korca 2 - Korbit ;Cangonji New-Drithas; Kapshtica 2-Cangonji New;Maliqi-Drithas ;;Bubqi - Burizana ; Tepelene-Memaliaj; Borsh-Shen Vasil;Lezha East- Shenkolli;Mamurras City- Shenkolli;Divjaka Beach-Grabjani;  Pogradeci East- Cervenaka;Erseka-Pepellashi;Homeshi-Arapaj New;Fierza-Dobrej New;  Bushat - Gjader;  Antibiotiku - Yzberishti;  Cekrezi - Vora;  Kruja Krasta - Vora;  Radhima North - Orikumi New;  Kruma - Tregtani;  Labinoti - Petreshi;  Golemi 2 - Durres Hill;  Komsi SC - Kreshtes;  Kukesi New - Tregtani;  Puka (Vodafone) - Mida;  Durres Pista - Mali Robit;  Derje - Bena;  Damesi - Ballshi;  Grunjasi - Cerrava;  Bubqi - Preza Kala;  Pishkashi - Cervenaka;  Kassiopi - Mile;  Peshkopi West - Arapaj New;</t>
    </r>
  </si>
  <si>
    <r>
      <t xml:space="preserve">Lidhje fikse </t>
    </r>
    <r>
      <rPr>
        <sz val="10"/>
        <rFont val="Arial"/>
      </rPr>
      <t>Misto Mame-TR Base;  Himara - Potam;  Selita - Hotel Arka;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</si>
  <si>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 Mbrostar - Fier North-East;  Ksamili- Shales;  Divjaka - Kryeluz Harizaj;  Tresova - Cow (GurShqipe);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</si>
  <si>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 Mbrostar - Fier North-East;  Ksamili- Shales;  Divjaka - Kryeluz Harizaj;  Tresova - Cow (GurShqipe);</t>
    </r>
  </si>
  <si>
    <r>
      <t xml:space="preserve">Lidhje fikse </t>
    </r>
    <r>
      <rPr>
        <sz val="10"/>
        <rFont val="Arial"/>
        <family val="2"/>
      </rPr>
      <t>Kollovoze-Carshove;Kalimash-Tregtan;Vrake-Albtelecom Shkoder;Dajc-Berdice;Divjaka Plazh-Grabian;Spille-Kryevidh;  Velipoje-Kolaj;Gjiri Lalzit-Kertushaj; Dames-Koder Ballsh; Homesh-Fushe Bulqize; Burreli Hill-Klos; Kryezi- Krrabe;  Shmil - Derje;  Koder Vore - Qafe Shtame;  Sauku X - AMC New;  Velipoje - Velipoje;  Velipoje - Velipoje Plazh;  Delvina Hill - Alb_Delvina;</t>
    </r>
  </si>
  <si>
    <r>
      <t xml:space="preserve">Lidhje fikse </t>
    </r>
    <r>
      <rPr>
        <sz val="10"/>
        <rFont val="Arial"/>
        <family val="2"/>
      </rPr>
      <t>Kollovoze-Carshove;Kalimash-Tregtan;Vrake-Albtelecom Shkoder;Dajc-Berdice;Divjaka Plazh-Grabian;Spille-Kryevidh;  Velipoje-Kolaj;Gjiri Lalzit-Kertushaj;  Dames-Koder Ballsh; ;Homesh-Fushe Bulqize; Burreli Hill-Klos; Kryezi- Krrabe; Shmil - Derje;  Koder Vore - Qafe Shtame;  Sauku X - AMC New;  Velipoje - Velipoje;  Velipoje - Velipoje Plazh;  Delvina Hill - Alb_Delvina;</t>
    </r>
  </si>
  <si>
    <r>
      <t xml:space="preserve">Lidhje fikse  </t>
    </r>
    <r>
      <rPr>
        <sz val="10"/>
        <rFont val="Arial"/>
        <family val="2"/>
      </rPr>
      <t xml:space="preserve"> Derada - Saukux; Dinamo- Linza;  TB_Elbasan_DRS-Petreshi; Roskovec-Krutje;</t>
    </r>
  </si>
  <si>
    <r>
      <t xml:space="preserve">Lidhje fikse  </t>
    </r>
    <r>
      <rPr>
        <sz val="10"/>
        <rFont val="Arial"/>
        <family val="2"/>
      </rPr>
      <t>Derada - Saukux; Dinamo- Linza;  TB_Elbasan_DRS-Petreshi;  Roskovec-Krutje;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</si>
  <si>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AMC Office-Linze,  Grunjas-Cerrave,  AMC Office-Linze;Dutch Embassy-Sauku;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</si>
  <si>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Dutch Embassy- Sauku;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</si>
  <si>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Shijaku New-Kertushaj; Shenkoll-Lezha 2;  Vrinas-Shijaku New;  Gracen - Baldushk;  Sauku X - AMC New;  Pllana - Patok;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</si>
  <si>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Shijaku New-Kertushaj; Shenkoll-Lezha 2; Vrinas-Shijaku New; Shk.Kavajes-Koder Shijak;  Gracen - Baldushk;  Sauku X - AMC New;  Pllana - Patok;</t>
    </r>
  </si>
  <si>
    <r>
      <t xml:space="preserve">Lidhje fikse  </t>
    </r>
    <r>
      <rPr>
        <sz val="10"/>
        <rFont val="Arial"/>
        <family val="2"/>
      </rPr>
      <t>Arapaj Hill - Mektrin Motors SC;  Durresi Rep. - Mektrin Motors SC;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</si>
  <si>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Elbasani_6- Petreshi;  Garda- Linza;    Porcelani North-Kodra e Kuqe;  Piramida New- SaukuX; 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</si>
  <si>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Bovilla -Koder Farke;DTA-Koder Kombinat; Petrela- Vishaj; Koder Burrel-Burreli Hill; Librazhd- Librazhd Koder;   Keneta - Shijaku New;  Perlat - Lurthi;  Orikum - Pashaliman;  Arbana - Sauku X;  Qafe Shtama - Larushku;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</si>
  <si>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DTA-Kruje;Mide-Kukes; Petresh-Kanaq; Gllave-Gradec ; Gllave-Permet; Zvernec-Treblove;Krrabe-Misto Mame;Durres Hill-Arapaj;Tirana-M.Dajt; M.Dajt-Cervenake;Grabian-Peshtan; Peshtan-Zvernec; Mendraka-Ligovuni; Thanasit Rep- Palermo;  Gllava - Carshova;  Kryevidh - Durres Marina;  Papelash - Poda;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</si>
  <si>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DTA-Kruje;Mide-Kukes; Petresh-Kanaq;           Gllave-Gradec ; Gllave-Permet;             Zvernec-Treblove;Krrabe-Misto Mame;Durres Hill-Arapaj;Tirana-M.Dajt; M.Dajt-Cervenake;Grabian-Peshtan; Peshtan-Zvernec; Mendraka-Ligovuni; Thanasit Rep- Palermo;  Gllava - Carshova;  Kryevidh - Durres Marina;  Papelash - Poda;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</si>
  <si>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Allias-Kodra e Kuqe;   Gjeli -Kodra Kuqe ;Casa Italia-Yzberisht;  Equos_SC - Kryeziu;  Shijaku_City - Shijaku New;  Dukat_SC - Thanasit;  Babrru - Kodra Kuqe;  Kanina_South_SC - Kanina;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</si>
  <si>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Allias-Kodra e Kuqe;  Gjeli -Kodra Kuqe ;Casa Italia-Yzberisht;  Equos_SC - Kryeziu;  Shijaku_City - Shijaku New;  Dukat_SC - Thanasit;  Babrru - Kodra Kuqe;  Kanina_South_SC - Kanina;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</si>
  <si>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Kukes Rep - Tregtani;  Krasta - Bater;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</si>
  <si>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Kukes Rep- Tregtani;  Krasta - Bater;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</si>
  <si>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Pelikani_FZ - Pitman;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</si>
  <si>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Pelikani_FZ - Pitman;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</si>
  <si>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 Laci Center - Pllana New; News 24- Linza; Spitalla- Vrinasi; Treshi- Kodra e Kuqe;  Gryke Caj - Truncit;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</si>
  <si>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Cemetary- Kombinati; Himara;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</si>
  <si>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Cemetary- Kombinati; ;Himara-Himare;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</si>
  <si>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New Tirana-Dora D'Istria; Fier North/West- Fieri 2; Lushnje Hill- Lushnje stadiumi; Shëngjin- Shëngjin South;  Students Flats 2 - Transite Senatorium;  Borshi- Borshi CNR;Jala Beach Temp- Folie Marine;  Berat -Berat Kalaja; Arapaj Hill - Rushbull ;Shkoder 1 - Perash;Kukes- Kukes CNR;  Preze - Tirana Business Park;  Saranda CNR - Saranda Paradise SC;  Ksamili - Ksamil SC;  Hamallaj - Cow-1 (Valamar);  Hamallaj - Melia Hotel;  Himara - Himare Pedonale SC;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</si>
  <si>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New Tirana-Dora D'Istria; Fier North/West- Fieri 2; Lushnje Hill- Lushnje stadiumi; Shëngjin- Shëngjin South;  Students Flats 2 - Transite Senatorium;  Borshi- Borshi CNR;Jala Beach Temp- Folie Marine;  Berat -Berat Kalaja; Arapaj Hill - Rushbull ;Shkoder 1 - Perash;Kukes- Kukes CNR;  Preze - Tirana Business Park;  Saranda CNR - Saranda Paradise SC;  Ksamili - Ksamil SC;  Hamallaj - Cow-1 (Valamar);  Hamallaj - Melia Hotel;  Himara - Himare Pedonale SC;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</si>
  <si>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 - New Tirana;  Sauku- Ali Demi 2;  Tirana Cemetary -Fusha Aviacionit;  Arapaj Hill-Vollga;  MTX 2-Babruja;  Petreshi-Elbasan 2; Tushemishti - Pogradec West;   Tufine-Student Flats;  Shales- Aetos Rep; Zvernec- Vlorë 2;  Babice - Zvernec;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</si>
  <si>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 - New Tirana;  Sauku- Ali Demi 2; Tirana Cemetary -Fusha Aviacionit;  Arapaj Hill-Vollga;  MTX 2-Babruja; Petreshi-Elbasan 2; Tushemishti - Pogradec West;  Tufine-Student Flats;  Shales- Aetos Rep; ;Zvernec- Vlorë 2;  Babice - Zvernec;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</si>
  <si>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Dhjetori 21-Linza;Durres Port-Shijaku New; DTA-Vila Presidentit;  Durres Tv - Mali i Robit;  Zerqani-Homeshi; Fieri New-Ligovuni;  Tepelena - Kurveleshi;  Gragobi Valbone - Valbone;  Mida - Fushe Arrez;  Fan - Thirre;  Razem - Kores;  Sharra - Yzberishti;  Vlora City - Kanina;  Tarabosh - Albtelecom Shkoder;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</si>
  <si>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Durres,Kavaje,Kurbin-Alb_Lac; Kurbin-Alb_Burrel,Shkoder-Alb_Shkoder,Tirane,Dhjetori 21-Linza; Durres Port-Shijaku New; DTA-Vila Presidentit;  Durres Tv - Mali i Robit;   Zerqani-Homeshi; Fieri New-Ligovuni;  Tepelena - Kurveleshi;  Gragobi Valbone - Valbone;  Mida - Fushe Arrez;  Fan - Thirre;  Razem - Kores;  Sharra - Yzberishti;  Vlora City - Kanina;  Tarabosh - Albtelecom Shkoder;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</si>
  <si>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Qafe Shtame-Burrel; Dobrenj-Krume;        Dobrenj-Bajram Curri; Peshkopi-Qafe Murre; Qafe Murre-Burrel; Gllave-Tepelene      Gradec-Skrapar; Korce-Pepellash; Sarande-Mile; Qafeshtame-Pers.Pasiv; Pers.Pasiv-Burrel; Peshkopi- Arapaj; Koder Burrel- Alb Burrel; Petresh- Dushk;  Fshati Gjinaj - Koder Mijon (Novosej);</t>
    </r>
  </si>
  <si>
    <r>
      <rPr>
        <b/>
        <sz val="10"/>
        <rFont val="Arial"/>
        <family val="2"/>
      </rPr>
      <t xml:space="preserve">Lidhje fikse     </t>
    </r>
    <r>
      <rPr>
        <sz val="10"/>
        <rFont val="Arial"/>
      </rPr>
      <t xml:space="preserve"> Qafe Shtame-Burrel Dobrenj-Krume        Dobrenj-Bajram Curri Peshkopi-Qafe Murre Qafe Murre-Burrel   Gllave-Tepelene      Gradec-Skrapar      Korce-Pepellash    Sarande-Mile Qafeshtame-Pers.Pasiv, Pers.Pasiv-Burrel; Peshkopi- Arapaj; Koder Burrel- Alb Burrel; Petresh- Dushk;  Fshati Gjinaj - Koder Mijon (Novosej);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</si>
  <si>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Akademia- Piramida;  Train Station 2-Ndre Mjeda, Kavaja Str 2- Vasil Shanto;  Skenderbej STR - Mujo Ulqinaku;  Vlore South 2- Vlore Kalaja; Tufine-Military Academy;  Kalase - Tuneli i Krrabes;  Tirana Cemetary - New Ring Road 2;  Permet - Permet CNR;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</si>
  <si>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Akademia- Piramida;  Train Station 2-Ndre Mjeda, Kavaja Str 2- Vasil Shanto;  Skenderbej STR - Mujo Ulqinaku;Vlore South 2- Vlore Kalaja; Tufine-Military Academy;  Kalase - Tuneli i Krrabes;  Tirana Cemetary - New Ring Road 2;  Permet - Permet CNR;</t>
    </r>
  </si>
  <si>
    <r>
      <t>Lidhje fikse</t>
    </r>
    <r>
      <rPr>
        <sz val="10"/>
        <rFont val="Arial"/>
      </rPr>
      <t xml:space="preserve"> HQ Tirane-Dajt,Cervenake-Tushemisht; Alb Peshkopi- Arapaj;  Tregtani - Alb_Kukes;  ALB_Bajram Curri - Dobrej New;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</si>
  <si>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Dobrej New - Tregtani;  Dobrej New - Mida;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</si>
  <si>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Tirana MTX- New Ring Road 3; Embassies - Durresit Str (micro);  Spitali Ushtarak-Laprake;Selita Hill- Vojo Kushi;  Durresi Rep. - Universiteti Durres;  Shkoder 1- Shkoder East; Elbasan - Elbasan  North-West;   Babruja-Allias; Fresku- Kinostudio 2; Vlore South 2- Uji i Ftohte; Radhime 2- Radhime 3; Taivani-Blloku            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</si>
  <si>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Tirana MTX- New Ring Road 3; Embassies - Durresit Str (micro);  Spitali Ushtarak-Laprake; Selita Hill- Vojo Kushi;  Durresi Rep. - Universiteti Durres;  Shkoder 1- Shkoder East;  Elbasan - Elbasan  North-West;  Babruja-Allias; Fresku- Kinostudio 2; Vlore South 2- Uji i Ftohte; Radhime 2- Radhime 3; Taivani-Blloku            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</si>
  <si>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Vunoi- Jala Beach Temp; Sami Frasheri STR- Naim Frasheri STR; New Ring Road 2- Pallati me shigjeta;  Korce CNR- Korce North West; Ksamili- Ksamili CNR;Himara- Himara CNR;  Tirana MTX - Koder Kamza ;Qafe Gjashte- Sarande 4; Rresheni - Rresheni CNR; Kucove- Kucove CNR; Golem- Qerret 2;Tirana Cemetary- Yzberishti;Student flats- Vilat gjermane;Selita- Kristali;Farka-Uzina; Fier East - Fier 2 Relocation;  21 Dhjetori - Kesh SC (Rel.);  Vlore Hill - Vlore North;  Arapaj Hill - Fllake;  Kukes - Kukes East;  Thanasit Rep. - Dukati;  Marina Vlore - Vlore Stadium;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</si>
  <si>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Vunoi- Jala Beach Temp; Sami Frasheri STR- Naim Frasheri STR; New Ring Road 2- Pallati me shigjeta;  Korce CNR- Korce North West; Ksamili- Ksamili CNR;Himara- Himara CNR;  Tirana MTX - Koder Kamza ;Qafe Gjashte- Sarande 4; Rresheni - Rresheni CNR; Kucove- Kucove CNR; Golem- Qerret 2;Tirana Cemetary- Yzberishti;Student flats- Vilat gjermane;Selita- Kristali;Farka-Uzina ; Fier East - Fier 2 Relocation;  21 Dhjetori - Kesh SC (Rel.);  Vlore Hill - Vlore North;  Arapaj Hill - Fllake;  Kukes - Kukes East;  Thanasit Rep. - Dukati;  Marina Vlore - Vlore Stadium;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</si>
  <si>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Leskoviku Rep- Carshova Rep;  Tirana Cemetary - Gjeli;  Babruja-Mine Peza STR ; Tufine - Kinostudio; Durresi Rep- Ura e Dajlanit;  Vlore South 2-Rradhime; Arapaj Hill- Durres Kenete;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</si>
  <si>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Cifligu Korce- Korce North; Pojani- Fier South; Asim Zenelit - Gjirokaster 2;  Golem - Shkembi I Kavajes;Cuka-Sarande South; Farka - Linza;  Mbreshtani - Shell Shpirag 4;  Vlore South 2 - Marina Vlore;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</si>
  <si>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Cifligu Korce- Korce North; Pojani- Fier South; Asim Zenelit - Gjirokaster 2;  Golem - Shkembi I Kavajes;Cuka-Sarande South;  Farka - Linza;  Mbreshtani - Shell Shpirag 4;  Vlore South 2 - Marina Vlore;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</si>
  <si>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DTA-Kruje, Mide-Kukes Petresh-Kanaq; Gllave-Gradec; Gllave-Permet; Zvernec-Treblove; Kerrabe-Mendrake,Krrabe-Misto Mame,Durres Hill-Arapaj, Tirana-M.Dajt, M.Dajt-Cervenake, Petresh-Librazhd; Mendraka-Ligovuni; Taraboshit - Broja;   Thanasit Rep - Himara;  Golaj - Toll Kukes;  Ballabani - Kelcyra;  Polican - Muzhencka;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</si>
  <si>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DTA-Kruje, Mide-Kukes Petresh-Kanaq           Gllave-Gradec; Gllave-Permet              Zvernec-Treblove; Kerrabe-Mendrake,Krrabe-Misto Mame,Durres Hill-Arapaj, Tirana-M.Dajt,M.Dajt-Cervenake;Petresh-Librazhd;Mendraka-Ligovuni;Taraboshit - Broja;  Thanasit Rep - Himara;  Golaj - Toll Kukes;  Ballabani - Kelcyra;  Polican - Muzhencka;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</si>
  <si>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Velipoje-Taraboshi,Koplik-Tarabosh,Kucova-Mendraka,Poshnje-Grabiani,Polican-Mendrake; Podgorija-Cervenake; Memaliaj-Gllava;Plani I Bardhe-Lurthi; Roskoveci-Ligovuni; Gjuzaj-Grabjani;  Asim Zeneli Gjirokaster - Sopot;  Petresh - Gramsh Koder;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</si>
  <si>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Velipoje-Taraboshi,Koplik-Tarabosh,Kucova-Mendraka,Poshnje-Grabiani,Polican-Mendrake; Podgorija-Cervenake;Memaliaj-Gllava;Plani I Bardhe-Lurthi;Roskoveci-Ligovuni; Gjuzaj-Grabjani;  Asim Zeneli Gjirokaster - Sopot;  Petresh - Gramsh Koder;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</si>
  <si>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Durres Stadium-Vrinasi; Hekurudha-Durres Hill; Kashari- Yzberisht;  Tirana- Cemetary- Kombinati 2;  Bogova-Policani;Berat X-Tv Berat;Ligovun-Tv Fier;Asim Zeneli-Tv Gjirokaster;Plazhi Gjeneralit-Spille ;Trebishti-Ostren;Dorezi-Librazhdi;Belvedere-Mali Robit;  Levani- Ligovuni;  Saranda Port - Saranda;  Profarma New - Linza;  Borizana - Krujacem;  Cerrave - Prenishti;  Shishtaveci - Xhaferraj;  Grigor_Heba - Yzberishti;  Fari_Complex - Linza;  Hudenisht_SC - Tushemishti;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</si>
  <si>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Durres Stadium-Vrinasi; Hekurudha-Durres Hill; Kashari- Yzberisht;  Tirana- Cemetary- Kombinati 2;  Bogova-Policani;Berat X-Tv Berat;Ligovun-Tv Fier;Asim Zeneli-Tv Gjirokaster;Plazhi Gjeneralit-Spille ;Trebishti-Ostren;Dorezi-Librazhdi;Belvedere-Mali Robit;  Levani- Ligovuni;  Saranda Port - Saranda;  Profarma New - Linza;  Borizana - Krujacem;  Cerrave - Prenishti;  Shishtaveci - Xhaferraj;  Grigor_Heba - Yzberishti;  Fari_Complex - Linza;  Hudenisht_SC - Tushemishti;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</si>
  <si>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Kombinat - Dajt;  Selishta - Trebishti;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</si>
  <si>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Kombinat - Dajt;  Selishta - Trebishti;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</si>
  <si>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Fushe Dajt-Ligovun,Gllave-Zvernec,Pinet-Misto Mame, Korce Hill -Cervenake, Pepellash-Korce Hill, Pepellash-Kollovoz (Leskovik), Carshove-Gllave, Mide-Tarabosh, Mide-Kurbnesh,Tregtan-Mide,Tregtan-Arapaj, Kruje-Tarabosh; Lezha 2-Vore;Petreshi - Mendraka ;Gllava-Menderaka;  Mide - Tregtan;  Tregtan - Arapaj;  Misto Mame - Dajt;  Policani - BE2002;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</si>
  <si>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Fushe Dajt-Ligovun, Gllave-Zvernec, Pinet-Misto Mame, Korce Hill -Cervenake, Pepellash-Korce Hill, Pepellash-Kollovoz (Leskovik), Carshove-Gllave, Mide-Tarabosh, Mide-Kurbnesh,Tregtan-Mide,Tregtan-Arapaj, Kruje-Tarabosh; Lezha 2-Vore;Petreshi - Mendraka ;Gllava-Menderaka;  Mide - Tregtan;  Tregtan - Arapaj;  Misto Mame - Dajt;  Policani - BE2002;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</si>
  <si>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Dajt (Maje)-Cervenake,Cervenake-Korce (Mali I Moraves),Kashar-Tyrbe (Lezhe),Tarabosh-Mide,Mide-Zatriq,Petresh-Krraba,Mendraka-Petresh,Gllave-Zvernec,Zvernec-Ligovun,Ligovun-Grabian,Grabian-Pinet,Pinet -Misto Mame, Llogara-Shen Vasil,Shen Vasil-Mile,Arapaj-Vinjoll,Tirane-Kruje,Tyrbe-Tarabosh;Lezha 2-Vora;  Himare - Mile;  Policani - BE2002;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</si>
  <si>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Dajt (Maje)-Cervenake,Cervenake-Korce (Mali I Moraves),Kashar-Tyrbe (Lezhe),Tarabosh-Mide,Mide-Zatriq,Petresh-Krraba,Mendraka-Petresh,Gllave-Zvernec,Zvernec-Ligovun,Ligovun-Grabian,Grabian-Pinet,Pinet -Misto Mame, Llogara-Shen Vasil,Shen Vasil-Mile,Arapaj-Vinjoll,Tirane-Kruje,Tyrbe-Tarabosh;Lezha 2-Vora;  Himare - Mile;  Policani - BE2002;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</si>
  <si>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Gramshi - Petreshi;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</si>
  <si>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</rPr>
      <t>Gramshi - Petreshi;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</si>
  <si>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Zvernec- Thanasit Rep; Grabian-Peshtan;Peshtan-Zvernec; Poshnje-Ballsh;Preze- Qafe Shtame;MTX2-Murriza Rep;Murriza Rep - Peshkopia South ;Tirana MTX - Kalase;Lezhë- Taraboshi; Gjuzaj-Mendraka;  Mide-Kurbneshi;  Petreshi - Librazhd;  Sopoti TV - Gjirokastra New;  Fushe Dajti - Lapidari;  Zverneci - Shashica;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</si>
  <si>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Zvernec- Thanasit Rep; Grabian-Peshtan; Peshtan-Zvernec; Poshnje-Ballsh;Preze- Qafe Shtame;MTX2-Murriza Rep;Murriza Rep - Peshkopia South ;Tirana MTX - Kalase;Lezhë- Taraboshi;Gjuzaj-Mendraka;  Mide-Kurbneshi;  Petreshi - Librazhd;  Sopoti TV - Gjirokastra New;  Fushe Dajti - Lapidari;  Zverneci - Shashica;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</si>
  <si>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:Sopoti TV-Delvinak_X;  Lezhe- Tarabosh;   Krutja- Mendrake; MTX 2- Borizana; Borizana- Lezhë; Grabian- Peshtan; Peshtan- Zvernec; Gllava- Nikollaqit Rep; Milë- Nikollaqit Rep;  Hysgjokaj- Poshnje; Cervenake- Cerrave; Pinet- Grabian; Preze- Qafe Shtame; Preze-Durresi Rep;  Zvernec-Thanasit Rep.;Tirana MTX-Kalase;  Gllava-Gjirokastra;  Kalase - Mendraka;  Kryevidhi - Vrinasi;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</si>
  <si>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Sopoti TV-Delvinak_X;  Lezhe- Tarabosh;  Krutja- Mendrake; MTX 2- Borizana; Borizana- Lezhë; Grabian- Peshtan; Peshtan- Zvernec; Gllava- Nikollaqit Rep; Milë- Nikollaqit Rep; Hysgjokaj- Poshnje; Cervenake- Cerrave; Pinet- Grabian; Preze- Qafe Shtame; Preze-Durresi Rep; Zvernec-Thanasit Rep.;   Tirana MTX-Kalase;  Gllava-Gjirokastra;  Kalase - Mendraka;  Kryevidhi - Vrinasi;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</si>
  <si>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>: Qafë Shtama- Midhes; Taraboshi- Midhes Rep;  Ballsh- Zvernec;  Gllava- Nikollaqit Rep; Pinet- Grabian; Ligovun-Krutje;  Drithas-Cangonji New;Cangonji New-Kapshtica;  Gllava - Gjirokastra New;  Burreli X - Lurthi;  Midhes - Kukes Rep.;</t>
    </r>
  </si>
  <si>
    <r>
      <rPr>
        <b/>
        <sz val="10"/>
        <rFont val="Arial"/>
        <family val="2"/>
      </rPr>
      <t xml:space="preserve">Lidhje fikse : </t>
    </r>
    <r>
      <rPr>
        <sz val="10"/>
        <rFont val="Arial"/>
      </rPr>
      <t>Qafë Shtama- Midhes; Taraboshi- Midhes Rep; Ballsh- Zvernec;  Gllava- Nikollaqit Rep; Pinet- Grabian; Ligovun-Krutje;  Drithas-Cangonji New;Cangonji New-Kapshtica;  Gllava - Gjirokastra New;  Burreli X - Lurthi;  Midhes - Kukes Rep.;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</si>
  <si>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Poshnje-Ballsh; Yzberisht - Fush Dajt;  Ardenice - Ballsh;  Permeti X - Gllava;  Kalase - Mendraka;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</si>
  <si>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Poshnje-Ballsh; Yzberisht - Fush Dajt;  Ardenice - Ballsh;  Permeti X - Gllava;  Kalase - Mendraka;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</si>
  <si>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Farka - Poligrafiku;  Kryeziu - Flumen Park;  Preze - Eneda SHPK Micro;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</si>
  <si>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Tirana MTX-MTX 2; MTX 2- Preze;  Durres Rep-NBG Shkozet;  Durres Rep-BKT Durres,Brari-Farka;  Fushe Arrezi - Puka;  Preze - Marikaj;  Balldren - Barbullush;  Kertushaj - Borizana 2;  Ballsh - Zhulaj;  Mirasi - Dardha Korce;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</si>
  <si>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 2; MTX 2- Preze;  Durres Rep-NBG Shkozet ; Durres Rep-BKT Durres,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Brari-Farka;   Fushe Arrezi - Puka;  Preze - Marikaj;  Balldren - Barbullush;  Kertushaj - Borizana 2;  Ballsh - Zhulaj;  Mirasi - Dardha Korce;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</si>
  <si>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Babrruja - Qafe Shtama;  Gllava - Memaliaj;  Balldren - Lezhe;  Rrogozhina - Peqin CNR;  Cuka - Ksamil;  Kertushaj - Gjiri i Lalzit;  Fushe Kruje - Borizana;  Gllava - Therepeli;  Cerrave - Maliq;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</si>
  <si>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Kalase-Petreshi; Cervenake-Tushemishti;Perlat-Lisi;  Gllava- Memaliaj; Nikollaqit Rep- Shën Vasia;  Nikollaqi Rep - Asim Zeneli;  Gllava - Zhitomi;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</si>
  <si>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Kalase-Petreshi; Cervenake-Tushemishti;Perlat-Lisi; Gllava- Memaliaj; Nikollaqit Rep- Shën Vasia;  Nikollaqi Rep - Asim Zeneli;  Gllava - Zhitomi;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</si>
  <si>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Tushemishti - Pogradec South;  Golem - Kavaje CNR;  Kukes - Atu Pop Kukes;  Thanasit Rep. - Drymadhes;  Asim Zenelit - Dervican;  Kukes - Kukes 2;  Arapaj Hill - G&amp;B Hotel;  Burreli X - Alb_Burrel;  Sauku - Kryeziu;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</si>
  <si>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Babruja- Zall Herri;  Grabian- Lushnje Hill; Sterberg- Golem; Sterberg- Kavajë; Bushati - Velipoja Hill; Tirana MTX-Kamza;   Maliqi - Voskopoja;Lezhe- Rrila;Poshnje-Kucove;  Gjirokaster- Gjirokaster South West;  Rrogozhina - Peqin CNR;Memaliaj- Tepelene;    Lapardha- Ura Vajgurore CNR;     Pinet - Shijak CNR;  Taraboshit-Shkoder CNR 2; Perlat - Rreshen;  Therepeli- Policani CNR;  Farka - Kodra e Diellit;  Mamurras - Lac;  Hysgjokaj - Deshiran;  Shen Vasia - Kepi i Qefaliajt;  Durresi Rep. - Portez SC;  Lisi - Selishta;  Cervenake - Stravaj;  Fushe Arrezi - Qafa e Malit;  Kukes Rep. - Meziu;  Kolonje - Guri;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</si>
  <si>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Babruja- Zall Herri; Grabian- Lushnje Hill;  Sterberg- Golem; Sterberg- Kavajë;   Bushati - Velipoja Hill; Tirana MTX-Kamza;  Maliqi - Voskopoja;Lezhe- Rrila; Poshnje-Kucove;  Gjirokaster- Gjirokaster South West;  Rrogozhina - Peqin CNR;Memaliaj- Tepelene;    Lapardha- Ura Vajgurore CNR;     Pinet - Shijak CNR;  Taraboshit-Shkoder CNR 2; Perlat - Rreshen;  Therepeli- Policani CNR;  Farka - Kodra e Diellit;  Mamurras - Lac;  Hysgjokaj - Deshiran;  Shen Vasia - Kepi i Qefaliajt;  Durresi Rep. - Portez SC;  Lisi - Selishta;  Cervenake - Stravaj;  Fushe Arrezi - Qafa e Malit;  Kukes Rep. - Meziu.  Kolonje - Guri;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</si>
  <si>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Taraboshi- Shkoder North-West;  Farka-Ali Demi 3;  Petreshi -  Bradashesh;  Bilishti - Kapshtica;  Rrila - Lezha 2;  Karpen_SC - Mali Robit;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</si>
  <si>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Taraboshi- Shkoder North-West;  Farka-Ali Demi 3;  Petreshi -  Bradashesh;  Bilishti - Kapshtica;  Rrila - Lezha 2;  Karpen_SC - Mali Robit;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</si>
  <si>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PllanaNew-Lurthi;  Hysgjokaj - Balaj;  Hysgjokaj - Pajova;  Ngurez - Marinez;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</si>
  <si>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Margellic-Ballsh;  Treblove-Selenice, Pepellash-Erseke;  Sauku - Kavaja STR 2;  Zvernec-Vlore;   Pojani - Fier West; Peshtan-Fier North;  MTX 2- Hygeia; Farka - Train Station;  MTX2-Kamez North;  Barbullinja - Kemishtaj;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</si>
  <si>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Margellic-Ballsh ; Treblove-Selenice, Pepellash-Erseke;Sterbeg- Rrogozhina;   Sauku - Kavaja STR 2;  Zvernec-Vlore;  Pojani - Fier West; Peshtan-Fier North;  MTX 2- Hygeia; Farka - Train Station; MTX2-Kamez North;  Barbullinja - Kemishtaj;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</si>
  <si>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Mide-Dobrenj;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</si>
  <si>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Rrogozhina - Hysgjokaj;  Shijak - Juba;  Pinet - Peza;  Pllana - Lurthi;  Gllava - Ballabani;  Petreshi - Aldeku;  Kolonje - Margellic;  Peshkopia South - Maqellare;  Preze - Kruja HUB;  Taraboshit - Velipoja;  Cangoji - Bilisht CNR;  Therepeli - Corovode CNR;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</si>
  <si>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Yzberishti-MSC Kashari;Laci- Shënkoll; Larushku-Vora;Gramshi Road- Petreshi;Medrese -Kodra e Kuqe ;Piazza North-Linza; Blloku New-Sauku X;  Lushnja Hill - Krutja X;  Marinez - Ligovuni;  Durres Arapaj - Shijaku New;  Shengjini Kune - Lezha 2;  Kosove Belsh - Krutja;  Muhurri - Arapaj New;  Kisha Lacit - Shenkolli;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</si>
  <si>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Yzberishti-MSC Kashari;Laci- Shënkoll; Larushku-Vora;Gramshi Road- Petreshi;Medrese -Kodra e Kuqe ;Piazza North-Linza;Blloku New-Sauku X;  Lushnja Hill - Krutja X;  Marinez - Ligovuni;  Durres Arapaj - Shijaku New;  Shengjini Kune - Lezha 2;  Kosove Belsh - Krutja;  Muhurri - Arapaj New;  Kisha Lacit - Shenkolli;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</si>
  <si>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Thanas Rep- Dhermi; Zvernec- Vlore Hill; Arapaj Hill-Durres CNR; MTX2-Preze; Kolonje-Pojani; Gostime-Gjinar;  Asim Zeneli-Picari ;Grabian-Divjaka Beach;Poshnje - Barbullima; Pinet- Gjokaj;  Mamurras-Borizana;Peshkopia South-Peshkopia;  Bishan- Darezeze;  Arapaj Hill - Shijak;Gjinar- Elbasan North/East; Preze - Kruje;  Perlat - Burrel;  Kolonje - Krutja;  Kukes Rep. - Kukes;  Zhulaj - Aranitasi;  Petreshi - Labinot;  Kryeziu - Kalase;  Pllana - Skuraj Rep.;  Palermo - Lukova Beach SC;  Tropoja 2 - Dobrej;  Broja - Hani Hotit Customs;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</si>
  <si>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 xml:space="preserve"> Thanas Rep- Dhermi; Zvernec- Vlore Hill; Arapaj Hill-Durres CNR;  MTX2-Preze;  Kolonje-Pojani;; Gostime-Gjinar;  Asim Zeneli-Picari ;Grabian-Divjaka Beach;Poshnje - Barbullima; Pinet- Gjokaj;  Mamurras-Borizana;Peshkopia South-Peshkopia;  Bishan- Darezeze;  Arapaj Hill - Shijak;Gjinar- Elbasan North/East; Preze - Kruje;  Perlat - Burrel;  Kolonje - Krutja;  Kukes Rep. - Kukes;  Zhulaj - Aranitasi;  Petreshi - Labinot;  Kryeziu - Kalase;  Pllana - Skuraj Rep.;  Palermo - Lukova Beach SC;  Tropoja 2 - Dobrej;  Broja - Hani Hotit Customs;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</si>
  <si>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Petreshi- Elbasan CNR 3;Babrruja- Vizion Plus; Zvernec-Cole;  Poshnje - Lapardha;  Borizana - Pllana;  Durres Rep. - Hamallaj;  Sterberg - Rrogozhina;  Preze - Shijak;  Kertushaj - Fushe Kruje;  Gostime - Elbasan Llixhat;  Thanasit Rep. - Zoe Hora SC;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</si>
  <si>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Tregtani - Alb_Kukes;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</si>
  <si>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Tregtani - Alb_Kukes;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</si>
  <si>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Cardhak - Korca;  Corovode - Skrapar;  ALB_Bajram Curri - Dobrej New;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</si>
  <si>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:  Petreshi - Librazhd;  Mendraka - Gllava;  Cerrave - Papelash;  Lunci - Hysgjokaj;  MTX2 - Murriza Rep.;  Murriza Rep. - Peshkopia South;  Poshnje - Ballsh;  Librazhd - Çervenake;   Qafe Shtama - Midhes;  Midhes - Tropoje;  Taraboshit - Midhes;  Alb_Burreli - Lurthi;  Bulqiza Rep. - Perlat;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</si>
  <si>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Pojani- Fier North/West; Gjinar- Elbasan South/East;  Bulqiza Rep - Bulqiza;  Borizana- Zgerdheshi;Velipoja Hill- Velipoje West;Librazhd -Miraka;Marikaj- Sukthi;  Shkoder 1- Shkoder South;  Arapaj Hill - Vrinasi;  Balldren- Baqli;Tirana Cemetary-Vaqarri; Mamurras-Sanxhaku;Barbullinja-Karbunara; Peshkopia - Peshkopi CNR;  Tirana Cemetary-Don Bosko 2;  Sauku-Selita;Babruja - Paskuqani;  Palermo - Borshi;  Shkallnur - Qerret;  Grabian - Divjaka;  Peshtan - Krapsi;  Vunoi - Livadh;  Sauku - Petrele;  Spille - Plazhi i Gjeneralit;  Rinia - Porto Romano;  Golem - Fafa Resort;  Asim Zeneli - Antigone;  Vlore Hill - Kalaja Kanine;  Delvina - Delvina CNR;  Rushbull - Cow-2 (Durres North);  Shijak - GIG (SC) Durres;  Papelash - Kamenica;  Cangoji - Liqenasi;  Zerqani - Zerqan Village;  Gjokaj - OST;  Dajci - Muriqani;  Komuna e Parisit - Shkolla Wilson;  Fushe Kruje - Bubqi;  Zvernec - Narta;  Damesi - Pocemi;  Shpali Rep. - Repsi;  Kolonje - Ngurez;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</si>
  <si>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Pojani- Fier North/West; Gjinar- Elbasan South/East; Bulqiza Rep - Bulqiza;  Borizana- Zgerdheshi;Velipoja Hill- Velipoje West;Librazhd -Miraka;Marikaj- Sukthi;  Shkoder 1- Shkoder South;  Arapaj Hill - Vrinasi;  Balldren- Baqli;Tirana Cemetary-Vaqarri; Mamurras-Sanxhaku;Barbullinja-Karbunara; Peshkopia - Peshkopi CNR;  Tirana Cemetary-Don Bosko 2;  Sauku-Selita;Babruja - Paskuqani;  Palermo - Borshi;  Shkallnur - Qerret;  Grabian - Divjaka;  Peshtan - Krapsi;  Vunoi - Livadh;  Sauku - Petrele;  Spille - Plazhi i Gjeneralit;  Rinia - Porto Romano;  Golem - Fafa Resort;  Asim Zeneli - Antigone;  Vlore Hill - Kalaja Kanine;  Delvina - Delvina CNR;  Rushbull - Cow-2 (Durres North);  Shijak - GIG (SC) Durres;  Papelash - Kamenica;  Cangoji - Liqenasi;  Zerqani - Zerqan Village;  Gjokaj - OST;  Dajci - Muriqani;  Komuna e Parisit - Shkolla Wilson;  Fushe Kruje - Bubqi;  Zvernec - Narta;  Damesi - Pocemi;  Shpali Rep. - Repsi;  Kolonje - Ngurez;</t>
    </r>
  </si>
  <si>
    <r>
      <t xml:space="preserve">Lidhje fikse </t>
    </r>
    <r>
      <rPr>
        <sz val="10"/>
        <rFont val="Arial"/>
        <family val="2"/>
      </rPr>
      <t>Tirana MTX - PCB Laprake;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</si>
  <si>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Sauku- Sauku 2; New Tirana- Sami Frasheri str; Selita Hill- Market;  Berat- Berat 2;  Lezhe - Lezhe CNR; Korce North- Korc West;  Durres Rep. - Durres Kenete 2; Golem-Kryemedhenj; Babruja-Paskuqani 2;  MTX2- Laknas;  Basha  Str- Profarma;  Ballsh- Ballshi CNR;  Gramsh - Gramsh CNR;  Preze - Vora;  Poda - Germenji;  Shengjin South - Rana e Hedhun 1;  Golem - Kavaja North;  Bulqiza Rep. - Krasta;  Arapaj Hill - Hotel Pascucci Micro;  Spille - Spille Micro;  Thethi - Thethi Village;  Hamallaj - Lura Juvenilja SC;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</si>
  <si>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Sauku- Sauku 2; New Tirana- Sami Frasheri str; Selita Hill- Market;  Berat- Berat 2;  Lezhe - Lezhe CNR; Korce North- Korc West;  Durres Rep. - Durres Kenete 2;  Golem-Kryemedhenj; Babruja-Paskuqani 2;  MTX2- Laknas;  Basha  Str- Profarma;  Ballsh- Ballshi CNR;  Gramsh - Gramsh CNR;  Preze - Vora;  Poda - Germenji;  Shengjin South - Rana e Hedhun 1;  Golem - Kavaja North;  Bulqiza Rep. - Krasta;  Arapaj Hill - Hotel Pascucci Micro;  Spille - Spille Micro;  Thethi - Thethi Village;  Hamallaj - Lura Juvenilja SC;</t>
    </r>
  </si>
  <si>
    <r>
      <t>Lidhje fikse</t>
    </r>
    <r>
      <rPr>
        <sz val="10"/>
        <rFont val="Arial"/>
        <family val="2"/>
      </rPr>
      <t xml:space="preserve"> Margellic-Ballsh; MTX2-Rinas Indoor; Pinet- Sky Tower; Tirana MTX-Selita Hill;  MTX 2- Train Station 2;  </t>
    </r>
  </si>
  <si>
    <r>
      <t>Lidhje fikse</t>
    </r>
    <r>
      <rPr>
        <sz val="10"/>
        <rFont val="Arial"/>
        <family val="2"/>
      </rPr>
      <t xml:space="preserve"> Margellic-Ballsh; MTX2-Rinas Indoor; Pinet- Sky Tower; Tirana MTX-Selita Hill;  MTX 2- Train Station 2;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</si>
  <si>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Margellic-Ballsh; Treblove-Selenice; Tufine - Embassies; Lezhe- Shengjin; Asim Zenelit- Gjirokaster;  Maliqi - Korce CNR ;  Zvernec-Mifoli; Kukes Rep. - Kruma;  Margellice-Roskovec; Kertushaj - Mamurras;  Grabian- Gradisht;  Shkoder 1 - Bushati;  Grabian - Spille;  Cervenake - Bucimasi;  Ballsh - Damesi;  Palushi - Zall Reci;  Vlore Hill - Kanine;  Cuka - Livadhja;  Papelash - Qinami;  MTX2 - Rinas Indoor;  Selishta - Zerqani;  Velipoja Hill - Grand Europa Resort SC;  Poshnje - Shell Shpirag 5;  Gjinar - Metalurgjiku;  Gostime - Cerrik CNR Relocation;  Thanasit Rep. - Alevra Micro;  Kalase - Rrolling Hill;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</si>
  <si>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Margellic-Ballsh; Treblove-Selenice; Tufine - Embassies; Lezhe- Shengjin; Asim Zenelit- Gjirokaster;  Maliqi - Korce CNR ;;  Zvernec-Mifoli; Kukes Rep. - Kruma;  Margellice-Roskovec; Kertushaj - Mamurras;  Grabian- Gradisht;  Shkoder 1 - Bushati;  Grabian - Spille;  Cervenake - Bucimasi;  Ballsh - Damesi;  Palushi - Zall Reci;  Vlore Hill - Kanine;  Cuka - Livadhja;  Papelash - Qinami;  MTX2 - Rinas Indoor;  Selishta - Zerqani;  Velipoja Hill - Grand Europa Resort SC;  Poshnje - Shell Shpirag 5;  Gjinar - Metalurgjiku;  Gostime - Cerrik CNR Relocation;  Thanasit Rep. - Alevra Micro;  Kalase - Rrolling Hill;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</si>
  <si>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 Golem - Qerret 3;  Kryeziu - Equos Resort;  Kertushaj - Kuraten;  Zvernec - Panaja;  Kukes 2 - Kukes New;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</si>
  <si>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Gjokaj - Vora;  Cuka- Saranda;Metalurgjiku- Petreshi; Petrela- Sauku X;Hotel Kubik-Sauku x;  Elbasani Tunel - Krraba;  Shkodra Treni - Taraboshi;  Pogoni - BTB Pogoni;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</si>
  <si>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Gjokaj - Vora;  Cuka- Saranda;Metalurgjiku- Petreshi; Petrela- Sauku X;Hotel Kubik-Sauku x;  Elbasani Tunel - Krraba;  Shkodra Treni - Taraboshi;  Pogoni - BTB Pogoni;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</si>
  <si>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Gjuzaj-Grabjani;  Golem South - Kryevidhi ; Frasheri - Pepellashi ;Ulza - Kurbneshi; Frasheri - Radomi;  Arapaj New - Tregtani;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</si>
  <si>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, Helmes-Gllava,  Lajthiza-Tregtani, Librazhdi-Cervenaka;  Palermo-Thanasi, Razma-Taraboshi    Truncit-Tregtani, Vinjolli-Lurthi  Voskopoja-Pepellashi, Fani-Lurthi, Berati X- Krutje;Lidhje fikse Gjuzaj-Grabjani;  Golem South - Kryevidhi ;Frasheri - Pepellashi ;Ulza - Kurbneshi; Hotolishti- Cervenaka; Frasheri - Radomi;  Arapaj New - Tregtani;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</si>
  <si>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Lezhe-Preze; Gllave-Kuqar ;   Kerrabe-Mendrake; Mendrake-Gllave;Durres-Dajt;Qafe Shtame-Mide; Durres Hill-Shijaku New; Kertushaj-AMC New;Vora - MSC Kashari; Pepelash-Voskopoja; Tarabosh- Razem;Sopoti Tv-Gllava; Thanasit - Zvernec ;Arapaj New - Vinjolli ; Vinjolli - Lurthi ; Tregtani - Mida;  Mile - Thanasit;  Kukesi New - Mida;  Radomi - Pepellashi;  Berati X - Krutja;  Kryevidhi - Vrinasi;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</si>
  <si>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>Lezhe-Preze, Gllave-Kuqar Kerrabe-Mendrake, Mendrake-Gllave,Durres-Dajt,Qafe Shtame-Mide,Zvernec-Gllave;Durres Hill-Shijaku New;Kertushaj-AMC New;Vora - MSC Kashari; Pepelash-Voskopoja; Tarabosh- Razem; Sopoti Tv-Gllava;Thanasit - Zvernec ;Arapaj New - Vinjolli ; Vinjolli - Lurthi ;  Tregtani - Mida;  Mile - Thanasit;  Kukesi New - Mida;  Radomi - Pepellashi;  Berati X - Krutja;  Kryevidhi - Vrinasi;</t>
    </r>
  </si>
  <si>
    <r>
      <t>Lidhje fikse</t>
    </r>
    <r>
      <rPr>
        <sz val="10"/>
        <rFont val="Arial"/>
        <family val="2"/>
      </rPr>
      <t xml:space="preserve">  HQ Tirane-Dajt; </t>
    </r>
    <r>
      <rPr>
        <b/>
        <u/>
        <sz val="10"/>
        <rFont val="Arial"/>
        <family val="2"/>
      </rPr>
      <t xml:space="preserve">Petresh-Gramsh;  </t>
    </r>
    <r>
      <rPr>
        <sz val="10"/>
        <rFont val="Arial"/>
        <family val="2"/>
      </rPr>
      <t>Haderaj New - Zvernec;  Gjuzaj - Grabjani;  Bogove - Gllave;  Kreshtes - Lurthi;</t>
    </r>
  </si>
  <si>
    <r>
      <t>Lidhje fikse</t>
    </r>
    <r>
      <rPr>
        <sz val="10"/>
        <rFont val="Arial"/>
        <family val="2"/>
      </rPr>
      <t xml:space="preserve">HQ Tirane-Dajt; </t>
    </r>
    <r>
      <rPr>
        <b/>
        <u/>
        <sz val="10"/>
        <rFont val="Arial"/>
        <family val="2"/>
      </rPr>
      <t>Petresh-Gramsh</t>
    </r>
    <r>
      <rPr>
        <b/>
        <sz val="10"/>
        <rFont val="Arial"/>
        <family val="2"/>
      </rPr>
      <t xml:space="preserve">;  </t>
    </r>
    <r>
      <rPr>
        <sz val="10"/>
        <rFont val="Arial"/>
        <family val="2"/>
      </rPr>
      <t>Haderaj New - Zvernec;  Gjuzaj - Grabjani;' Bogove - Gllave;  Kreshtes - Lurthi;</t>
    </r>
  </si>
  <si>
    <r>
      <t xml:space="preserve">Lidhje Fikse </t>
    </r>
    <r>
      <rPr>
        <sz val="10"/>
        <rFont val="Arial"/>
        <family val="2"/>
      </rPr>
      <t>Tarabosh - Velipoje;  Cerrave - Cangoji;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</si>
  <si>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Murriz- Boville;  Qafa Murrizit - MSC kashari;  Dobrej New - Mida;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</si>
  <si>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Murriz- Boville;  Qafa Murrizit - MSC kashari;  Dobrej New - Mida;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</si>
  <si>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: Dobrej New - Tregtani;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</si>
  <si>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: Dobrej New - Tregtani;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</si>
  <si>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Selita Hill- Ekspozita;  Shengjini - Shengjin SC;  Alb Konispoli - Konispoli New;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</si>
  <si>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Selita Hill- Ekspozita;  Shengjini - Shengjin SC;  Alb Konispoli - Konispoli New;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</si>
  <si>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Lezhe-Preze, Gllave-Kuqar;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</si>
  <si>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Lezhe-Preze, Gllave-Kuqar;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</si>
  <si>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Fieri NW-Ligovun, Manza-Shijaku New,  Selita-Sauku,  Bashkia Kamez-Vora;Rozafa-Sauku; Fushe Kruje New-Vora;  TB Elbasani DRS - Petreshi;</t>
    </r>
  </si>
  <si>
    <r>
      <t>Lidhje fikse</t>
    </r>
    <r>
      <rPr>
        <sz val="10"/>
        <rFont val="Arial"/>
      </rPr>
      <t>Rozafa-Sauku; Fushe Kruje New-Vora;  TB Elbasani DRS - Petreshi;</t>
    </r>
  </si>
  <si>
    <r>
      <t>Lidhje fikse</t>
    </r>
    <r>
      <rPr>
        <sz val="10"/>
        <rFont val="Arial"/>
      </rPr>
      <t xml:space="preserve"> AMC New-Kodra e Kuqe;  Durresi Rep.- Shkallnur;  Pinet- Durres Beach; Karaburuni- Vlore 2;  Nikollaqit Rep- Saranda 2;  Kolonje- Lushnje North;  Shkoder 1-Koplik CNR;  Golaj-Tregtan;Korbit - Drithas ;Fush Dajt - Koder Ishem ;  Divjake-Grabjan; Kantina New-Shijaku New;Campus-Sauku; Farka - Ekonomiku 2;  Papelash - Radomi;  Kryeziu - Labinoti Mal;  Gramsh - Zavalina;  Klosi - Kreshtes;  Mokra - Cervenaka;  Golaj - Kruma City;  Bajza - Taraboshi;</t>
    </r>
  </si>
  <si>
    <r>
      <t>Lidhje fikse</t>
    </r>
    <r>
      <rPr>
        <sz val="10"/>
        <rFont val="Arial"/>
      </rPr>
      <t xml:space="preserve"> AMC New-Kodra e Kuqe;  Durresi Rep.- Shkallnur;  Pinet- Durres Beach; Karaburuni- Vlore 2; Nikollaqit Rep- Saranda 2;  Kolonje- Lushnje North;  Shkoder 1-Koplik CNR;  Golaj-Tregtan;Korbit - Drithas ;Fush Dajt - Koder Ishem ;  Divjake-Grabjan; Kantina New-Shijaku New;Campus-Sauku; Farka - Ekonomiku 2;  Papelash - Radomi;  Kryeziu - Labinoti Mal;  Gramsh - Zavalina;  Klosi - Kreshtes;  Mokra - Cervenaka;  Golaj - Kruma City;  Bajza - Taraboshi;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</si>
  <si>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Mendraka - Lapardha; Pinet-Kisha Katolike (micro);  Shijak -Teuta;Vlore South 2-Vlore South;  Skënderbeg- Kakavijë;Kryeziu-Liqeni; Golem- Mujo Ulqinaku;  Babrruja - 5 Maji Street;  Kertushaj - MBM SC;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</si>
  <si>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Mendraka - Lapardha;  Pinet-Kisha Katolike (micro);  Shijak -Teuta;  Vlore South 2-Vlore South;;  Skënderbeg- Kakavijë; Kryeziu-Liqeni; Golem- Mujo Ulqinaku;  Babrruja - 5 Maji Street;  Kertushaj - MBM SC;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</si>
  <si>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Petreshi-Elbasan East; Mendraka-Lapardha;Taraboshit - Shkoder North-East;Voskopoja- Voskopoja 2;  Tushemisht - Pogradeci West;  Grabian-Lushnje; Sterberg-Kavaje ; LLibrazhd- Dardha;Taraboshi - Dajc ;Peshkopia North-Peshkopia;  Tepelena - Progonat;  Mendraka - Gramsh;  Peshtan - Buzemadhi;  Sauku - Dajti;  Nikollaqit Rep. - Glina;  Gostime - Shenavlashi;  Tropoja - Tropoja 2;  Shkoder 1 - Drishti;  Tregtani - Kalimash Rel;  Bregasi - Tomorrica;  Kurbneshi - Perlat;  Liqenasi - Gorice;  Carshova - Leskoviku;  Priska - Maja e Dajtit;  Helmes - Frasheri;  Picari - Tuneli i Kardhiqit 1;  Shen Vasia - Tuneli i Kardhiqit 2;  Brataj - Lumi i Vlores Temp;  Midhes - Komani;  Cervenake - Perrenjas;  Topova - Policani;  Meziu - Fierza;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</si>
  <si>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Petreshi-Elbasan East; Mendraka-Lapardha;Taraboshit - Shkoder North-East;Voskopoja- Voskopoja 2;  Tushemisht - Pogradeci West;  Grabian-Lushnje; Sterberg-Kavaje ;  Librazhd- Dardha;Taraboshi - Dajc ;Peshkopia North-Peshkopia;  Tepelena - Progonat;  Mendraka - Gramsh;  Peshtan - Buzemadhi;  Sauku - Dajti;  Nikollaqit Rep. - Glina;  Gostime - Shenavlashi;  Tropoja - Tropoja 2;  Shkoder 1 - Drishti;  Tregtani - Kalimash Rel;  Bregasi - Tomorrica;  Kurbneshi - Perlat;  Liqenasi - Gorice;  Carshova - Leskoviku;  Priska - Maja e Dajtit;  Helmes - Frasheri;  Picari - Tuneli i Kardhiqit 1;  Shen Vasia - Tuneli i Kardhiqit 2;  Brataj - Lumi i Vlores Temp;  Midhes - Komani;  Cervenake - Perrenjas;  Topova - Policani;  Meziu - Fierza;</t>
    </r>
  </si>
  <si>
    <r>
      <t>Lidhje fikse</t>
    </r>
    <r>
      <rPr>
        <sz val="10"/>
        <rFont val="Arial"/>
        <family val="2"/>
      </rPr>
      <t xml:space="preserve"> * Kruma-Nikolaq; * Lapardha-Ura Vajgurore ; *Durres Rep-Rinia;  * Shkoder 1-Drishti';  * Cangonji-Drithas; *  Sterberg-Gose; Kucove - Berat 2;  Sauku - Ali Demi;  Tirana Cemetary- Lapraka 2;  Zvernec-Riviera ;  Risila- Vlora Hill; Mirasi- Dardha Korce;  Nikollaqit Rep- Delvina;  Cangoji-Bilishti;  Thanasit Rep- Vunoi;  Memaliaj - Luftinje;  Dragobi - Valbona;  Karaburuni - Summer Depo Vlore;</t>
    </r>
  </si>
  <si>
    <r>
      <t>Lidhje fikse</t>
    </r>
    <r>
      <rPr>
        <sz val="10"/>
        <rFont val="Arial"/>
        <family val="2"/>
      </rPr>
      <t xml:space="preserve"> * Kruma-Nikolaq; * Lapardha-Ura Vajgurore ; *Durres Rep-Rinia;                                * Shkoder 1-Drishti';  * Cangonji-Drithas;                              *  Sterberg-Gose;Kucove - Berat 2;  Sauku - Ali Demi; Tirana Cemetary- Lapraka 2;Zvernec-Riviera ;   Risila- Vlora Hill; Mirasi- Dardha Korce;   Nikollaqit Rep- Delvina;  Cangoji-Bilishti;  Thanasit Rep- Vunoi;  Memaliaj - Luftinje;  Dragobi - Valbona;  Karaburuni - Summer Depo Vlore;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</si>
  <si>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Peshtan- Fier; Kukes Rep- Kukes; Lezhë- Pllana;  Zall Herri- Bathore; Borizana-Bubqi;  Cuka - Sarande North- West;  Polican-Therepeli; Balldren-Lezha South;  Maliqi - Korce North 2;Petresh-Gjinar;  Petreshi - Elbasan Tunel;  Papelash - Erseka;  Mamurras - Laci CNR;  Kalase - Lunci;  Cangoji - Drithas;  Kertushaj - Fushe Kuqe;  Farka - ATSH SC;  Picari - Cepo;  Ballsh - Ribani;  Kukes Rep. - Lajthiza;  Karaburuni - Summer Depo Vlore;  Asim Zenelit - Libohova SC;  Perlat - Ulza;  Palushi - Gryke Caje;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</si>
  <si>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Babrruja - Spitali Ushtarak; Mercedesi- Kodra e Kuqe; Mondiali-SaukuX; Pilur- Llaman Beach Temp;  Durresi Rep-Durresi CNR2;  Narta  - Vlore South West;  Tufine-Uzina 2;  Preze - Larushku;  Kruma - Nikoliq;  Golaj - Qafe Prush;  Moglica - Cow (Zerec);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</si>
  <si>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Babrruja- Spitali Ushtarak; Mercedesi- Kodra e Kuqe; Mondiali-SaukuX;  Pilur- Llaman Beach Temp; Pilur- Llaman Beach Temp;   Durresi Rep-Durresi CNR2;  Narta  - Vlore South West; Tufine-Uzina 2;  Preze - Larushku;  Kruma - Nikoliq;  Golaj - Qafe Prush;  Moglica - Cow (Zerec);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</si>
  <si>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Tushemishti - Pogradec East; Tirana MTX-Intesa Center;  Rrila- Shënkoll;Saranda SNR- Cuka;Babrruja- Koder Kamez 2;  Morini- Morini 2; Lushnja Hill- Lushnja South; Cerrave - Podgoria;  Tropoja - Bajram Curri;  Qafë Thanës- Lini;  Arapaj Hill-4 Rruget e Shijakut ;Buzemadhi- Selenicë;  Kukes Rep. - Tregtani;  Farka - Panorama;  Berat 2 - Mbreshtani;  Shkoder 1 - Berdice;  Albtelecom Peshkopi-Lisi Trenes;  Permet - Petran;  Hamallaj - Valamar;  Selita Hill - Xibraku SC;  Skuraj Rep. - Transite (Skuraj);  Qeparo - Kudhes;  Risilia - Vlore Hill;  Kapshtica - Krystalopigi;  Agim (FR)- Mucias (LU);  Allambresi - Cukalat;  Poshnje - Ura Vajgurore;  Zerqan Village - Fushe Bulqize;  Hysgjokaj - Kosove Belsh;  Thanasit Rep. - Palasa Temp;  Tirana MTX - Brunes SC;  Golem - Seferaj;  Ksamili - Kep Merli Micro;  Domgjoni - Thirre;  Repsi - NBT Oil Reps;  Alb_Corovode - BE0003;  Maliqi - Maliqi 2;  Poda - Barmash;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</si>
  <si>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Tushemishti - Pogradec East; Tirana MTX-Intesa Center;  ;Rrila- Shënkoll;Saranda SNR- Cuka;Babrruja- Koder Kamez 2;  Morini- Morini 2; Lushnja Hill- Lushnja South; Cerrave - Podgoria;  Tropoja - Bajram Curri;  Qafë Thanës- Lini;  Arapaj Hill-4 Rruget e Shijakut ;Buzemadhi- Selenicë;  Kukes Rep. - Tregtani;  Farka - Panorama;  Berat 2 - Mbreshtani;  Shkoder 1 - Berdice;  Albtelecom Peshkopi-Lisi Trenes;  Permet - Petran;  Hamallaj - Valamar;  Selita Hill - Xibraku SC;  Skuraj Rep. - Transite (Skuraj);  Qeparo - Kudhes;  Risilia - Vlore Hill;  Kapshtica - Krystalopigi;  Agim (FR)- Mucias (LU);  Allambresi - Cukalat;  Poshnje - Ura Vajgurore;  Zerqan Village - Fushe Bulqize;  Hysgjokaj - Kosove Belsh;  Thanasit Rep. - Palasa Temp;  Tirana MTX - Brunes SC;  Golem - Seferaj;  Ksamili - Kep Merli Micro;  Domgjoni - Thirre;  Repsi - NBT Oil Reps;  Alb_Corovode - BE0003;  Maliqi - Maliqi 2;  Poda - Barmash;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</si>
  <si>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Cervenake-Librazhd,Cervenake-Tushemisht,Fushe Dajt-Petresh,Petresh-Librazhd,</t>
    </r>
    <r>
      <rPr>
        <b/>
        <sz val="10"/>
        <rFont val="Arial"/>
        <family val="2"/>
      </rPr>
      <t>Tirane-Preze,</t>
    </r>
    <r>
      <rPr>
        <sz val="10"/>
        <rFont val="Arial"/>
        <family val="2"/>
      </rPr>
      <t>Preze-Lezhe</t>
    </r>
    <r>
      <rPr>
        <b/>
        <sz val="10"/>
        <rFont val="Arial"/>
        <family val="2"/>
      </rPr>
      <t>,Lezhe-Tarabosh</t>
    </r>
    <r>
      <rPr>
        <sz val="10"/>
        <rFont val="Arial"/>
        <family val="2"/>
      </rPr>
      <t>;Fushe Dajt-Durres,Durres-Kavaje,Tirana-M.Dajt, Lushnje-Likovun;Mendraka-Ligovuni;  Lezhe-Tarabosh; Shen Vasia - Muzina;</t>
    </r>
    <r>
      <rPr>
        <b/>
        <sz val="10"/>
        <rFont val="Arial"/>
        <family val="2"/>
      </rPr>
      <t>Vain- Mbreshtan</t>
    </r>
    <r>
      <rPr>
        <sz val="10"/>
        <rFont val="Arial"/>
        <family val="2"/>
      </rPr>
      <t>;  Tregtani - Shishtaveci;  Kolonje - Allambresi;  Nikollaqit Rep. - Kakavije Customs;  Gramsh - Grabova;  Meziu - Lekbibaj;  Bregasi - Kuci;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</si>
  <si>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Cervenake-Librazhd,Cervenake-Tushemisht,Fushe Dajt-Petresh,Petresh-Librazhd,Tirane-Preze,Preze-Lezhe,Lezhe-Tarabosh, Fushe Dajt-Durres,Durres-Kavaje,Tirana-M.Dajt, Lushnje-Likovun;Mendraka-Ligovuni;  Lezhe-Tarabosh;Shen Vasia - Muzina;Vain- Mbreshtan;  Tregtani - Shishtaveci;  Kolonje - Allambresi;  Nikollaqit Rep. - Kakavije Customs;  Gramsh - Grabova;  Meziu - Lekbibaj;  Bregasi - Kuci;</t>
    </r>
  </si>
  <si>
    <r>
      <t>Lidhje fikse</t>
    </r>
    <r>
      <rPr>
        <sz val="10"/>
        <rFont val="Arial"/>
        <family val="2"/>
      </rPr>
      <t xml:space="preserve"> Cervenake-Pogradec;Tushemishti- Maliqi; Pepellash- Maliqi; Thanasit Rep- Vlore South 2; Kertushaj- Balldren;Balldren- Shkoder 1; Pepellash- Leskovik;  Qafe Shtama - Shpali Rep.;  Peshkopia South - Bulqiza Rep.;  Palushi - Kukes Rep.;  Gllava - Helmes;  Shpali Rep. - Domgjoni;  Peshkopia South - Palushi;  Dobrej - Dragobi;  Midhes - Thethi;  Peshtan - Kota;  Kota - Brataj;  Petresh - Gramsh;  Kryeziu - Ndroq;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</si>
  <si>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Tushemishti- Maliqi; Pepellash- Maliqi; Thanasit Rep- Vlore South 2; Kertushaj- Balldren;Balldren- Shkoder 1; Pepellash- Leskovik;  Qafe Shtama - Shpali Rep.;  Peshkopia South - Bulqiza Rep.;  Palushi - Kukes Rep.;  Gllava - Helmes;  Shpali Rep. - Domgjoni;  Peshkopia South - Palushi;  Dobrej - Dragobi;  Midhes - Thethi;  Peshtan - Kota;  Kota - Brataj;  Petresh - Gramsh;  Kryeziu - Ndroq;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</si>
  <si>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Ndroqi Road-Sheshi;  Q. Thanes - Qukes;  Hysgjokaj - Ballagati;  Balldren - Torovica;  Hani i Hotit - Boge;  Palushi - Peshkopia North;  Broja - Kelmendi;  Shkodra Kiras - Taraboshi;  Brataj - Kuci Vlore;  Lisi - Burrel CNR;  Progonat - Mezhgorani;  Tushemishti - Hudenisht;  Maja e Dajtit - Tuneli Murrizit;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</si>
  <si>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Trene-Arapaj New;  Karroqi-Mile;  Antea Cement 2 - Yzberisht;  Kukes Tregu - Tregtani;  AKEP Pinet - Rromanat;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</si>
  <si>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Trene-Arapaj New;  Karroqi-Mile;  Antea Cement 2 - Yzberisht;  Kukes Tregu - Tregtani;  AKEP Pinet - Rromanat;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</si>
  <si>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 2; MTX 2 - Preze; Durres Rep-Rruga Goga; Cervenake-Lini; Shkodra West-BKT Shkoder; Petreshi-BKT Elbasan;             Kukes-PCB Kukes; Margellic-NBG Patos;  Maliqi-PCB Korce2; Shkozet-Vollga; Progonat-Mezhgorani ;  Brari-Alpha Bank Elbasanit; Cuka-Sarande Nord West; Sauku-Twin Tower; Lurthi-Rubiku;  Margellic - Fier East;  Preze - Domja;  Velipoja Hill - Velipoja Temp;  Lapardha - Berat South;  Sterberg - Gose;  Papelash - Erseke CNR;  Durresi Rep. - Rinia;  Shen Vasia - Borshi;  Peshkopia South - Selishta;  Midhes - Fushe Arrezi;  Shijak - Kulla;  Kolonje - Luari;  Shkoder 1 - Grude Fusha;  Petreshi - Cerriku;  Nikollaqit Rep. - Delvina;  Palermo - Lukova;  Golem - Karpen;  Lurthi - Rubiku;  Grabian - Dushku;  Bulqiza Rep. - Klosi;  Ballsh - Koculi;  Kryeziu - Sauku Village;  Selita Hill - Brari Village;  Murriza Rep. - Xiber;  Muzhencka - Corovoda;  Nikollaqit Rep. - Asim Zenelit;  Muzina - Qafe Gjashte;  Thanasit Rep. - Dhermi Beach;  Vlore South 2 - Karaburuni;  Kukes - Morini;  Meziu - Dobrej;  Koplik CNR - Hani i Hotit;  Tirana MTX - Vora 2;  Peshtan - Bishan;  Mendraka - Bregasi;  Maliq - Drenova;  Lezhe - Kune;  Taraboshit - Dajci;  Cangoji - Mirasi;  Kolonje - Agimi;  Berdice - Guri i Zi;  Kruma - Golaj;  Tirana Cemetary - Baldushku;  Rrila - Lac East;  Shales - Konispoli;  Dhermi - Pilur;  Hysgjokaj - Belsh;  Kucove - Duhanas;  Sauku - Surrel;  Balldren - Qyrsac;  Pojani - Darezeze;  Asim Zenelit - Skerfica;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</si>
  <si>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Tirana MTX-MTX 2; MTX 2 - Preze; Durres Rep-Rruga Goga; Cervenake-Lini; Shkodra West-BKT Shkoder; Petreshi-BKT Elbasan;             Kukes-PCB Kukes; Margellic-NBG Patos;  Maliqi-PCB Korce2; Shkozet-Vollga; Progonat-Mezhgorani ;  Brari-Alpha Bank Elbasanit; Cuka-Sarande Nord West; Sauku-Twin Tower; Lurthi-Rubiku;  Margellic - Fier East;  Preze - Domja;  Velipoja Hill - Velipoja Temp;  Lapardha - Berat South;  Sterberg - Gose;  Papelash - Erseke CNR;  Durresi Rep. - Rinia;  Shen Vasia - Borshi;  Peshkopia South - Selishta;  Midhes - Fushe Arrezi;  Shijak - Kulla;  Kolonje - Luari;  Shkoder 1 - Grude Fusha;  Petreshi - Cerriku;  Nikollaqit Rep. - Delvina;  Palermo - Lukova;  Golem - Karpen;  Lurthi - Rubiku;  Grabian - Dushku;  Bulqiza Rep. - Klosi;  Ballsh - Koculi;  Kryeziu - Sauku Village;  Selita Hill - Brari Village;  Murriza Rep. - Xiber;  Muzhencka - Corovoda;  Nikollaqit Rep. - Asim Zenelit;  Muzina - Qafe Gjashte;  Thanasit Rep. - Dhermi Beach;  Vlore South 2 - Karaburuni;  Kukes - Morini;  Meziu - Dobrej;  Koplik CNR - Hani i Hotit;  Tirana MTX - Vora 2;  Peshtan - Bishan;  Mendraka - Bregasi;  Maliq - Drenova;  Lezhe - Kune;  Taraboshit - Dajci;  Cangoji - Mirasi;  Kolonje - Agimi;  Berdice - Guri i Zi;  Kruma - Golaj;  Tirana Cemetary - Baldushku;  Rrila - Lac East;  Shales - Konispoli;  Dhermi - Pilur;  Hysgjokaj - Belsh;  Kucove - Duhanas;  Sauku - Surrel;  Balldren - Qyrsac;  Pojani - Darezeze;  Asim Zenelit - Skerfica;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</si>
  <si>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Nikollaqit Rep- Kakavija;  Mali I Krujes - Porto Romano;Puka- Lekbibaj;  Therepeli- Polene;  Velipoja - Taraboshi;  Ostreni - Zogaj;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</si>
  <si>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Nikollaqit Rep- Kakavija;Thanasit Rep- Himara P;  Mali I Krujes - Porto Romano;  Puka- Lekbibaj;  Therepeli- Polene;  Velipoja - Taraboshi;  Ostreni - Zogaj;</t>
    </r>
  </si>
  <si>
    <t>Bulqiza Rep.-Perlat;  Cfiri- Krutje;Rrjaca-Cervenaka;Shkjeza-Kurbneshi;Mezhgorani-Kurvelesh; Gllava- Permet;  Morini - Kukes 2;  Tropoja-Mide; Golemi-Kryevidh;  Shmili-Cervenaka;  Cangoji - Tresova;  Peshkopia South - Klenja;  Selishta - Lura;   Kertushaj - Mali i Krujes;  Krasta - Lurthi;  Kelcyre - Permeti X;  Mendraka - Kukuri;  Maqellare - Zerqan Village;  Kelmendi - Taraboshi;  Rana Hedhun - Shenkolli;  Petresh - Librazhd;  Mida - Tregtan;  Tregtan - Trunc;  Mnela - Mida;  Ostreni - Arapaj New;  Gjinar - Shmili;  Cuka - Karroqi;  Dragobi - Dobrej New;  Midhes - Pulti;  Gjerbes - Gramshi;  Mnela Madhe - Taraboshi;</t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</si>
  <si>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Tushemisht-Qafe Thane Cerrav -Korce ,Ardenice-Gllave,Gllave-Sopot;Koder Burrel-Arapaj;  Likovun-Alb Zvernec;Berdice-Lezha Hill;  Korbit- Kamenice; Thanasit-Himara New; Alb Cakran- Likovun FI1001;  Mali i Krujes- Albcontrol sha. Godina e Teknikes; Bulqiza Rep.-Perlat;  Gllava- Permet;  Glina - Gjirokastra;  Cfiri- Krutje;Rrjaca-Cervenaka;Shkjeza-Kurbneshi;Mezhgorani-Kurvelesh;  Morini - Kukes 2;  Tropoja-Mide; Golemi-Kryevidh;  Shmili-Cervenaka;  Cangoji - Tresova;  Peshkopia South - Klenja;  Selishta - Lura;  Kertushaj - Mali i Krujes;  Krasta - Lurthi;  Kelcyre - Permeti X;  Mendraka - Kukuri;  Maqellare - Zerqan Village;  Kelmendi - Taraboshi;  Rana Hedhun - Shenkolli;  Petresh - Librazhd;  Mida - Tregtan;  Tregtan - Trunc;  Mnela - Mida;  Ostreni - Arapaj New;  Gjinar - Shmili;  Cuka - Karroqi;  Dragobi - Dobrej New;  Midhes - Pulti;  Gjerbes - Gramshi;  Mnela Madhe - Taraboshi;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</si>
  <si>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Vlora Hill - Zverneci;  Ksamili City - Mile;  Muzina - Delvina Hill;  BE0003 - BE1003 (Bogove);;  Dajti New - Linza;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</si>
  <si>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Vlora Hill - Zverneci;  Ksamili City - Mile;  Muzina - Delvina Hill;  BE0003 - BE1003 (Bogove);  Dajti New - Linza;</t>
    </r>
  </si>
  <si>
    <r>
      <t xml:space="preserve">Lidhje fikse  </t>
    </r>
    <r>
      <rPr>
        <sz val="10"/>
        <rFont val="Arial"/>
        <family val="2"/>
      </rPr>
      <t>Ksamili - Mile; Autostrada New - Sheshi; Kopliku New - Taraboshi; Burrel-Hotel Lurthi ; Vlora Beach-Zvernec;   Durres TV- Krutje; Korca West- Korbit;  Boga-Kores;  Leshnje-Malindi ; Fush Buall-Labinot;  Topova-Pogoni;BTB Ftera-Vranisht, Lushnje Bashkia -Grabjani;Kavaja New-Durres Hill; Rakicka-Kapshtica;  Limak SC - Gopeshi;  Viluni SC - Velipoja;  Lukova Beach SC - Palermo;  King Park_MI - Saukux;  Viohalko - Sheshi;  Puka City - Mida;</t>
    </r>
  </si>
  <si>
    <r>
      <t xml:space="preserve">Lidhje fikse  </t>
    </r>
    <r>
      <rPr>
        <sz val="10"/>
        <rFont val="Arial"/>
        <family val="2"/>
      </rPr>
      <t>Ksamili - Mile; Autostrada New - Sheshi; Kopliku New - Taraboshi; Burrel-Hotel Lurthi;  Vlora Beach-Zvernec;  Durres TV- Krutje; Korca West- Korbit;  Boga-Kores;  ;Leshnje-Malindi ; Fush Buall-Labinot;  Topova-Pogoni;BTB Ftera-Vranisht, Lushnje Bashkia -Grabjani;Kavaja New-Durres Hill; Rakicka-Kapshtica;  Limak SC - Gopeshi;  Viluni SC - Velipoja;  Lukova Beach SC - Palermo;  King Park_MI - Saukux;  Viohalko - Sheshi;  Puka City - Mida;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</si>
  <si>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MTX-MTX2;   Zhan Dark-Linza; Devolli Hydro- Banja;    Tregu-Kodra Kuqe; Livadhi-Himara New;  Ballshi City-Ballsh;  Farka - Basha STR; Lezha South- Lezha 2;Rruga e Durresit- Yzberisht;Kruma City - Kruma;  AMC New - MSC Kashari;  Shkodra 8 - Taraboshi;  Materniteti - Linza;  Arapaj Hill - Kappa Oil;  Vlora Stadium - Kanina;  Durres Center - Durresi New;  Tale - Shenkolli;  Permeti New - Permeti X;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</si>
  <si>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Tirana MTX-MTX2; Zhan Dark-Linza; Devolli Hydro- Banja; ;Tregu-Kodra Kuqe; Livadhi-Himara New;  Ballshi City-Ballsh;  Farka - Basha STR; Lezha South- Lezha 2;Rruga e Durresit- Yzberisht;Kruma City - Kruma;  AMC New - MSC Kashari;  Shkodra 8 - Taraboshi;  Materniteti - Linza;  Arapaj Hill - Kappa Oil;  Vlora Stadium - Kanina;  Durres Center - Durresi New;  Tale - Shenkolli;  Permeti New - Permeti X;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</si>
  <si>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Kukes Rep - Kukes;  Tirana MTX-  MTX 2;   Petresh-FB Elbasan; Sauk-Headquarters ETC; Durresi Rep-Albtelecom;                      Margellic-AB Fier; Tarabosh-Shkodra West; Farka- Akademia; Tufine - Zall Herri;  Preze-Rinas Airport; Hamallaj- Insifa (Gjiri i Lalzit);Babruja-Bathore 2; Asim Zeneli - Gjirokaster South West;  Golem - Qerret;  Peshtan - Levan;  Perrenjas - Qafe Thane;  Kukes - Shtiqen;  Zvernec - Triport;  Rinas MI - Vora;  Kuraten - Transite Gjiri i Lalzit;  Ksamili - Ksamil North Micro;  Kukes Rep. - Cow 1 - Mbikalimi Kolsh;  Berati North - Berati X;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</si>
  <si>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Kukes Rep - Kukes; Farka- Akademia; Tufine - Zall Herri;  Preze-Rinas Airport; Hamallaj- Insifa (Gjiri i Lalzit);Babruja-Bathore 2; Asim Zeneli - Gjirokaster South West;  Golem - Qerret;  Peshtan - Levan;  Perrenjas - Qafe Thane;  Kukes - Shtiqen;  Zvernec - Triport;  Rinas MI - Vora;  Kuraten - Transite Gjiri i Lalzit;  Ksamili - Ksamil North Micro;  Kukes Rep. - Cow 1 - Mbikalimi Kolsh;  Berati North - Berati X;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</si>
  <si>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</t>
    </r>
    <r>
      <rPr>
        <sz val="10"/>
        <rFont val="Arial"/>
      </rPr>
      <t xml:space="preserve"> Mali I Robit-Kryevidhi;  Burreli new- Lurthi;  Lajthiza - Tregtani ;  Lura - Arapaj New;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</si>
  <si>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Banja-Gradishta;  Cfiri-Krutje, Deshiran-Poshnje, Gjebres-Gramsh, Gjorgos-Krutje; Gorica-Prespa; Kala e Dodes-Arapaj New;  Kertushaj-Vora, Krasta-Lurth, Krrab-</t>
    </r>
    <r>
      <rPr>
        <sz val="8"/>
        <rFont val="Arial"/>
        <family val="2"/>
      </rPr>
      <t>AMC</t>
    </r>
    <r>
      <rPr>
        <sz val="10"/>
        <rFont val="Arial"/>
        <family val="2"/>
      </rPr>
      <t>, Malind-Corovode, Mezhgoran-Kurvelesh, , Morine-Kukes 2, Orikum-Thanasi, Podgoran-Carshova New,  Qafe Thane-Tushemisht, Rajca-Cervenake Shen Vasili-Sopoti TV, Thethi-Mide,Zhulaj-Gllava;  Zogaj-Tregtan, Uleza-Kurbnesh, Grunjasi-Cangonji New, Gjorgos-Krutje, iluri-Mali Thanasit, Ulza-Kurbnesh;  Mali I Robit-Kryevidhi;   Burreli New- Lurthi;  Lajthiza - Tregtani ;  Zavalina-Mendraka;  Radanji-Pepellashi;  Lura - Arapaj New;</t>
    </r>
  </si>
  <si>
    <r>
      <rPr>
        <b/>
        <sz val="10"/>
        <rFont val="Arial"/>
        <family val="2"/>
      </rPr>
      <t xml:space="preserve">Lidhje fikse  </t>
    </r>
    <r>
      <rPr>
        <sz val="10"/>
        <rFont val="Arial"/>
        <family val="2"/>
      </rPr>
      <t>Gllava - Permet;  Mile-Delvina; Tushemisht- Qafe Thane; Cerrav -Korce;  Gllava-Zhulaj;  Mendraka-Lapardha;  Gostime-Elbasan North West;              Preze-Spitali Ushtarak; Kertushaj-Shengjini;Pinet-FB Durres; Cervenake-Qukes; Qafe Shtame-Shpali Rep;  Palushi-Kukes Rep;  Nikollaqit Rep- Hormova;  Voskopoja - Dardhe;  Gllave - Zhulaj;  Reps - Fan;  Helmes - Gllava;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</si>
  <si>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>Tarabosh - Hani Hotit;  Voskopoja - Dardhe;  Gllave - Zhulaj;  Reps - Fan;  Helmes - Gllava;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</si>
  <si>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Poncare-Bilishti; Semani MI-Ligovuni;  Zall Bastar - Vaqarri ;Vojnik- Zogaj ; QS Hill- Yzberisht;  Gjinari Center SC - Zavalina;  Teqe SC - Skenderbegas;  Ducellari FZ - Kamenica;  QKUM - Lapraka;  Ura Dajlanit - Vrinasi;  Gusmar Army SC - Kurveleshi;  Don Bosco - Kodra Kuqe;  Pogradeci Stadium - Tushemishti;  Spille_SC - Plazhi Gjeneralit;  Patos - Patos Reres;  Gorica SC - Gorica;  MPB - Tirana Square;  Podgorija - Drithas;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</si>
  <si>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Poncare-Bilishti; Semani MI-Ligovuni;  Zall Bastar - Vaqarri ; Vojnik- Zogaj ; QS Hill- Yzberisht;  Gjinari Center SC - Zavalina;  Teqe SC - Skenderbegas;  Ducellari FZ - Kamenica;  QKUM - Lapraka;  Ura Dajlanit - Vrinasi;  Gusmar Army SC - Kurveleshi;  Don Bosco - Kodra Kuqe;  Pogradeci Stadium - Tushemishti;  Spille_SC - Plazhi Gjeneralit;  Patos - Patos Reres;  Gorica SC - Gorica;  MPB - Tirana Square;  Podgorija - Drithas;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</si>
  <si>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Sanxhaku-Shenkolli;  Sektori Rinia-Shijaku New; Plugu-Grabjani; Saukux-MCS Kashari; Yzberishti-MSC Kashari; Kamza School-Vora; Dhermi Beach-Thanasit;  Mifol-Ligovun;  Guda Re-Tarabosh;Lin-Cervenak ;Podgorij-Drithas;  Bulqiza- Kreshtes;    Berati Gorice-Mendraka ; Cerriku City-Cerriku;Babica-Zvernec,Meziu-Dobrej New;  Plan i Bardh-Krasta;Patos Reres-Ligovun;  Kaludhi-Permeti;Vllaheni-Kruma ; Radhima - Orikumi New;Gjiri i Lalezit - Manza ;Qerreti Beach- Mali I Robit; Shëngjini City- Lezha 2;Kavaja North- Kryevidhi;Tufina-Kodra Kuqe;Lushnja City- Krutja;  Sopoti TV - Delvina Hill;  Chateau Linza - Linza;  Lundra Hill - Sauku X;  Pogradeci West - Tushemishti;  Golemi Eurocol - Mali Robit;  Korca NE - Drithas;  Fieri Unaza - Ligovuni;  Darzeza - Levani;  Porto Romano - Vrinasi;  Tamara - Kelmendi;  Baldushku - Sauku X;  Patos Reres - Ligovuni;  Shkodra SE - Taraboshi;  Ujevara_SC - Borshi;  Sina - Arapaj New;  Piluri 2 - Himara New;  Rromanat - Sheshi;  Macukull - Lurthi;  Barcolle - Vau Dejes;  Dervicani - Gjirokastra New;  Gjorgos - Ligovuni;  Muzina - Saranda;  Pocem - Buzemadhi;  Thirra MI - Fani;  Kuc - Vranishti;  Velmisht - Krutja;  Murrizi Tunnel - Zall Bastar;  Stravaj - Cervenaka;  Nenmavriqi - Thethi;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</si>
  <si>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Sanxhaku-Shenkolli;  Sektori Rinia-Shijaku New; Plugu-Grabjani; Saukux-MCS Kashari; Yzberishti-MSC Kashari; Kamza School-Vora; Dhermi Beach-Thanasit;  Mifol-Ligovun;  Guda Re-Tarabosh;Lin-Cervenak ;Podgorij-Drithas:  Bulqiza- Kreshtes;Berati Gorice-Mendraka ; Cerriku City-Cerriku;Babica-Zvernec,Meziu-Dobrej New;  Plan i Bardh-Krasta;Patos Reres-Ligovun;  Kaludhi-Permeti;Vllaheni-Kruma ; Radhima - Orikumi New;Gjiri i Lalezit - Manza ;Qerreti Beach- Mali I Robit; Shëngjini City- Lezha 2;Kavaja North- Kryevidhi;Tufina-Kodra Kuqe;Lushnja City- Krutja;  Sopoti TV - Delvina Hill;  Chateau Linza - Linza;  Lundra Hill - Sauku X;  Pogradeci West - Tushemishti;  Golemi Eurocol - Mali Robit;  Korca NE - Drithas;  Fieri Unaza - Ligovuni;  Darzeza - Levani;  Porto Romano - Vrinasi;  Tamara - Kelmendi;  Baldushku - Sauku X;  Patos Reres - Ligovuni;  Shkodra SE - Taraboshi;  Ujevara_SC - Borshi;  Sina - Arapaj New;  Piluri 2 - Himara New;  Rromanat - Sheshi;  Macukull - Lurthi;  Barcolle - Vau Dejes;  Dervicani - Gjirokastra New;  Gjorgos - Ligovuni;  Muzina - Saranda;  Pocem - Buzemadhi;  Thirra MI - Fani;  Kuc - Vranishti;  Velmisht - Krutja;  Murrizi Tunnel - Zall Bastar;  Stravaj - Cervenaka;  Nenmavriqi - Thethi;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</si>
  <si>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Albpetrol-Krutje, Helmes-Gllava,         Lajthiza-Tregtani, Librazhdi-Cervenaka;  Razma-Taraboshi;Truncit-Tregtani, Vinjolli-Lurthi ; Voskopoja-Pepellashi, Fani-Lurthi, Krasta-Lurthi; Berati X- Krutje; AMC New-Sheshi; Likovun-Fushe Dajt; Murriz-Koder Burrel;  Shkembi Kavajes-Grabjan;  Koder Vore-Lezha Hill; AMC New - DTN; Alb  Flamuri- Ligovun;  Shengjini-Shenkoll; Gjegjan-Mide; Mali i Krujes- Kertushaj ;Palermo-Thanasit;Policani Old- Berati X;Vrapi-Sheshi ; Ishmi-Shijaku New ;Dobrej New- Mide;  Mendraka-Gllava;Malindi-Corovoda;  Shen Vasili - Sopoti TV ;Vau Dejes-Lezha 2;Murriqani -Bushati ;Qafe Thane-Tushemisht ;Voskopoja-Pepellashi;  Berati 1 - Mendraka;  Alb Durres - Shkembi i Kavajes;  Albpetrol - Krutja;  Taraboshi - Mida;  Razma - Taraboshi;  Kurbneshi - Vau i Shkjezes;  Deshirani - Poshnja New;  Dardha - Drithas;  Fani - Lurthi;  Burreli New - Lurthi;  Kacinari - Taraboshi;  Truncit - Tregtani;  Vranishti - Kota;  Koder Durres - Koder Shijak;  Bulshari New - Kurbneshi;  Zhulaj - Haderaj New;  Hotolishti - Cervenaka;  Shen Vasili - Himara New;  Podgorani - Carshova New;  Radanji - Pepellashi;  Tresova - Cangonji New;  BTB Pogoni - Sopoti TV;  Porocani - Petreshi;</t>
    </r>
  </si>
  <si>
    <r>
      <t xml:space="preserve">Lidhje fikse </t>
    </r>
    <r>
      <rPr>
        <sz val="10"/>
        <rFont val="Arial"/>
        <family val="2"/>
      </rPr>
      <t>AMC New-Sheshi; Likovun-Fushe Dajt;Murriz-Koder Burrel;  Shkembi Kavajes-Grabjan;  Koder Vore-Lezha Hill;AMC New - DTN;  Flamuri- Ligovun; Shengjini-Shenkoll;Gjegjan-Mide;  Mali i Krujes- Kertushaj ;Palermo-Thanasit;Policani Old- Berati X;Vrapi-Sheshi ; Ishmi-Shijaku New ;Dobrej New- Mide;  Mendraka-Gllava;Malindi-Corovoda;  Shen Vasili - Sopoti TV ;Vau Dejes-Lezha 2;Murriqani -Bushati ;Qafe Thane-Tushemisht ;Voskopoja-Pepellashi;  Berati 1 - Mendraka;  Alb Durres - Shkembi i Kavajes;  Albpetrol - Krutja;  Taraboshi - Mida;  Razma - Taraboshi;  Kurbneshi - Vau i Shkjezes;  Deshirani - Poshnja New;  Dardha - Drithas;  Fani - Lurthi;  Burreli New - Lurthi;  Kacinari - Taraboshi;  Truncit - Tregtani;  Vranishti - Kota;  Koder Durres - Koder Shijak;  Bulshari New - Kurbneshi;  Zhulaj - Haderaj New;  Hotolishti - Cervenaka;  Shen Vasili - Himara New;  Podgorani - Carshova New;  Radanji - Pepellashi;  Tresova - Cangonji New;  BTB Pogoni - Sopoti TV;  Porocani - Petreshi;</t>
    </r>
  </si>
  <si>
    <r>
      <t xml:space="preserve">Lidhje fikse </t>
    </r>
    <r>
      <rPr>
        <sz val="10"/>
        <rFont val="Arial"/>
        <family val="2"/>
      </rPr>
      <t>Cervenake -Gorenci (Maqedoni), Ulza-Kurbnesh;Mide-Zatriq;Dajt-Petresh;  Lunci - Priska;  Qafe Shtama - Perlat;  Kepi i Qefaliajt - Pema e Thate Beach Temp;  Hysgjokaj - Gostime;  Kepi i Qefaliajt - Qeparo;  Mendraka - Polican;  Tropoja - Hidrocentrali Fierze;  Berdice - Razma;  Kota - Ligovuni;  Kreshtes - Alb Burreli;  Voskopoja 2 - Moglica;  Zavalina - Mendraka;  Mezhgorani - Topova;  Saranda - Mile;  Kacinari - Konaj;  Gradishta - Grabjani;  Corovoda - Gllava;  Krraba - MSC Kashari;  Thethi - Mida;</t>
    </r>
  </si>
  <si>
    <r>
      <t>Lidhje fikse</t>
    </r>
    <r>
      <rPr>
        <sz val="10"/>
        <rFont val="Arial"/>
        <family val="2"/>
      </rPr>
      <t xml:space="preserve">  Cervenake -Gorenci (Maqedoni),Mide-Zatriq, Mendraka-Polican;Dajt-Petresh;  Lunci - Priska;  Qafe Shtama - Perlat;  Kepi i Qefaliajt - Pema e Thate Beach Temp;  Hysgjokaj - Gostime;  Kepi i Qefaliajt - Qeparo;  Mendraka - Polican;  Tropoja - Hidrocentrali Fierze;  Berdice - Razma;  Kota - Ligovuni;  Kreshtes - Alb Burreli;  Voskopoja 2 - Moglica;  Zavalina - Mendraka;  Mezhgorani - Topova;  Saranda - Mile;  Kacinari - Konaj;  Gradishta - Grabjani;  Corovoda - Gllava;  Krraba - MSC Kashari;  Thethi - Mida;</t>
    </r>
  </si>
  <si>
    <r>
      <t xml:space="preserve">Lidhje fikse </t>
    </r>
    <r>
      <rPr>
        <sz val="10"/>
        <rFont val="Arial"/>
      </rPr>
      <t>Preze-Lezhe Kala, Dajt-Ardenice,Zvernec-Gllave;  Dobrenj - Golaj;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</si>
  <si>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Alfa Vrisera-Gjirokastra   , Frasher-Pepellash; Grabova-Gramsh.  Kurbnesh-Gallata;Mnela Madhe-Tarabosh, Permeti-Gllava, Pulti-Mide,  Qukes-Cervenake, Sllova-Arapaj New   Thumane-Vore;  Kucova City-Berat X; Mali Krujes-Kertushe, Shkjeza-Kurbnesh, Preze-Lezhe Kala, Dajt-Ardenice,Zvernec-Gllave;  Hormova- Gjirokastra; Baltez-Ligovuni;  Dobrenj - Golaj;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</si>
  <si>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Cervenaka - Drithas;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</si>
  <si>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Cervenaka - Drithas;</t>
    </r>
  </si>
  <si>
    <t>Lidhje fikse Kerrabe- Mendrake; Mendrake-Gllave ;      Vinjoll-Lurth;Tirane-Qafe Shtame;Arapaj New-Vinjolli;Tregtan-Mide;Kertushaj-AMC New; Mile-Thanasit;Thanasit-Zvernec;Pepellashi-Drithas;Sopoti TV-Gllava; Vora - MSC Kashari;AMC New - DTN;  Papellash - Korce South-West; Petreshi-Grabjani;  Kanina -Ligovuni;  Llixhat-Arapaj New; Durres Hill - Shijaku New ;Poshnje New-Krutje;Kryevidh -Vrinasi;Kores-Taraboshi;Librazhdi -Cervenaka;  Gllava - Kaludh;  Cervenaka - Drithas;  Mile - Thanasit;  Kryeziu - Ndroq;  Memaliaj - Gllava;  Hormova - Gjirokastra New;  Lekbibaj - Puka Vodafone;  Kollovozi - Tregtani;  Policani - Berati 1;  Allambrez - Krutja;  Baltez - Ligovuni;  Grabova - Gramshi;  Krahes - Ballshi;  Bajram Curri - Mida;  Haderaj New - Ligovuni;  Sllova - Arapaj New;  Zogaj - Tregtani;  Zyli - Labinoti Mal;  Pulti - Mida;</t>
  </si>
  <si>
    <r>
      <rPr>
        <b/>
        <sz val="10"/>
        <rFont val="Arial"/>
        <family val="2"/>
      </rPr>
      <t xml:space="preserve">Lidhje fikse </t>
    </r>
    <r>
      <rPr>
        <sz val="10"/>
        <rFont val="Arial"/>
      </rPr>
      <t>Kerrabe- Mendrake; Mendrake-Gllave ;      Vinjoll-Lurth;Tirane-Qafe Shtame;Arapaj New-Vinjolli;Tregtan-Mide;Kertushaj-AMC New; Mile-Thanasit;Thanasit-Zvernec;Pepellashi-Drithas;Sopoti TV-Gllava; Vora - MSC Kashari;AMC New - DTN;  Papellash - Korce South-West; Petreshi-Grabjani;  Kanina -Ligovuni;  Llixhat-Arapaj New; Durres Hill - Shijaku New ;Poshnje New-Krutje;Kryevidh -Vrinasi;Kores-Taraboshi;Librazhdi -Cervenaka;  Gllava - Kaludh;  Cervenaka - Drithas;  Mile - Thanasit;  Kryeziu - Ndroq;  Memaliaj - Gllava;  Hormova - Gjirokastra New;  Lekbibaj - Puka Vodafone;  Kollovozi - Tregtani;  Policani - Berati 1;  Allambrez - Krutja;  Baltez - Ligovuni;  Grabova - Gramshi;  Krahes - Ballshi;  Bajram Curri - Mida;  Haderaj New - Ligovuni;  Sllova - Arapaj New;  Zogaj - Tregtani;  Zyli - Labinoti Mal;  Pulti - Mida;</t>
    </r>
  </si>
  <si>
    <r>
      <t>Lidhje fikse</t>
    </r>
    <r>
      <rPr>
        <sz val="10"/>
        <rFont val="Arial"/>
      </rPr>
      <t xml:space="preserve"> AMC New-Yzberisht;AMC New-Linza; Berdice-Bushat;Cangonj-Albtelecom Bilisht;Dobrenj-Kruma;Arapaj-Albtelecom Peshkopi;Kreshtes-Albtelekom Bulqize; Porti-Kantina;  Palermo - Himara New; Dushk -Belsh; Alb Kruje- Burizan;  Shen Vasil-Lukova;  Himara Koder-Jala; Dushk- Banja; Asim Zeneli- Ura e Kardhiqit; Koder Farke-Petrele; Durres Port- Vrinasi; Korca Center-Drithas; Peshkopi City-Arapaj New; Pogradec- Tushemisht;  Shkodra 7-Taraboshi; Tirana Center-SaukuX;  Harizaj-Kryevidh; Fabrika Kavajes-Kryevidh; Sheshi- Shijaku New; Surreli- Linza;Hot i Ri-Shtoj;Krraba-Gracen;Kucova City-Berati X;Bilisht-Cangonji New;  Kolonja-Krutje;  Zall Herri New-Sheshi ;  Lezha Center - Shenkolli ;Rrogozhina New-Grabjani;Sh.Kavajes-Durres Hill;Bushati-Taraboshi;Manza-Shijaku New;Baleti New-Sauku;Orikumi New - Thanasit ;Jala -Thanasit; Tushemishti - Cervenaka ;Maqellara-Arapaj New;Rreshen-Lurthi;  Dragobi - Valbone;  Librazhd Koder - Shmil;  Tregtan - Kollovoz;  Alb Korce - Prespe;  Koder Jale - Jale;  Lapardha - Berati X;  Koder Jale - Jale;  Bushat - Vau i Dejes;  Belsh Stanaj - Gradishta;  Gurore_SC - Kertushaj;  One_Policani - Policani;</t>
    </r>
  </si>
  <si>
    <r>
      <t>Lidhje fikse</t>
    </r>
    <r>
      <rPr>
        <sz val="10"/>
        <rFont val="Arial"/>
      </rPr>
      <t xml:space="preserve"> AMC New-Yzberisht;AMC New-Linza; Berdice-Bushat;Cangonj-Albtelecom Bilisht;Dobrenj-Kruma;Arapaj-Albtelecom Peshkopi;Kreshtes-Albtelekom Bulqize;  Porti-Kantina;  Palermo - Himara New; Dushk -Belsh; Alb Kruje- Burizan;  Shen Vasil-Lukova;  Himara Koder-Jala; Dushk- Banja; Asim Zeneli- Ura e Kardhiqit; Koder Farke-Petrele;  Durres Port- Vrinasi; Korca Center-Drithas; Peshkopi City-Arapaj New; Pogradec- Tushemisht;  Shkodra 7-Taraboshi; Tirana Center-SaukuX;  Harizaj-Kryevidh; Fabrika Kavajes-Kryevidh; Sheshi- Shijaku New; Surreli- Linza; Hot i Ri-Shtoj ;Krraba-Gracen;Kucova City-Berati X;Bilisht-Cangonji New;  Kolonja-Krutje;  Zall Herri New-Sheshi ;   Lezha Center - Shenkolli ;Rrogozhina New-Grabjani;Sh.Kavajes-Durres Hill;Bushati-Taraboshi;Manza-Shijaku New;Baleti New-Sauku;Orikumi New - Thanasit ;Jala -Thanasit; Tushemishti - Cervenaka ;Maqellara-Arapaj New;Rreshen-Lurthi;  Dragobi - Valbone;  Librazhd Koder - Shmil;  Tregtan - Kollovoz;  Alb Korce - Prespe;  Koder Jale - Jale;  Lapardha - Berati X;  Koder Jale - Jale;  Bushat - Vau i Dejes;  Belsh Stanaj - Gradishta;  Gurore_SC - Kertushaj;  One_Policani - Policani;</t>
    </r>
  </si>
  <si>
    <r>
      <rPr>
        <b/>
        <sz val="10"/>
        <rFont val="Arial"/>
        <family val="2"/>
      </rPr>
      <t xml:space="preserve">Lidhje fikse </t>
    </r>
    <r>
      <rPr>
        <sz val="10"/>
        <rFont val="Arial"/>
        <family val="2"/>
      </rPr>
      <t xml:space="preserve"> Cerrave - Korce South;  Poshnje - Mbrostar;  Berdice - Barcolle;  Pepellash - Mollas;  Murrize - Zall Bastar;  Kukes Rep. - Kukes South;  Shpali Rep. - Sucelit;  Gjinar - Porocani;  Laci 2 - Shenkolli;  Mamurrasi New - Shenkolli;  Ksamili New - Mile;  Saranda City - Mile;  Cuka - Alb_Saranda;  Puka - Mida;  Labinoti Mal - Petreshi;  Tropoja - Dobrej New;  Prespa - Drithas;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</si>
  <si>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 Cerrave - Korce South;  Poshnje - Mbrostar;  Berdice - Barcolle;  Pepellash - Mollas;  Murrize - Zall Bastar;  Kukes Rep. - Kukes South;  Shpali Rep. - Sucelit;  Gjinar - Porocani;  Laci 2 - Shenkolli;  Mamurrasi New - Shenkolli;  Ksamili New - Mile;  Saranda City - Mile;  Cuka - Alb_Saranda;  Puka - Mida;  Labinoti Mal - Petreshi;  Tropoja - Dobrej New;  Prespa - Drithas;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</si>
  <si>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SaukuX-MSC Kashari; Spitali DTN-Kodra Kuqe;  Buzemadh-Ligovun; Kalimash Tunel-Tregtani;Miloti-Shenkolli ;Terbufi-Grabjan,Peshkopi Hill-Arapaj New; Vaqarr-Sheshi; Karbunare-Krutje; Livadhja-Mide,Halili-Vore,BC Hotel-Dobrej New;Vlora Bulevard - Kanina ;Genius Building - Yzberisht ;Kombinati Center - Yzberishti ;Korca Kisha - Drithas ;Shkalla- Vrinasi;Zogu i Pare-AMC New;  Fieri Autogrill-Ligovuni;  Energjia B - AMC New;  Kukes Mamez - Kukes New;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</si>
  <si>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SaukuX-MSC Kashari;Spitali DTN-Kodra Kuqe;  Buzemadh-Ligovun; Kalimash Tunel-Tregtani;Miloti-Shenkolli ;Terbufi-Grabjan,Peshkopi Hill-Arapaj New; Vaqarr-Sheshi; Karbunare-Krutje; Livadhja-Mide,Halili-Vore,BC Hotel-Dobrej New;Vlora Bulevard - Kanina ;Genius Building - Yzberisht ;Kombinati Center - Yzberishti ;Korca Kisha - Drithas ;Shkalla- Vrinasi;Zogu i Pare-AMC New;  Fieri Autogrill-Ligovuni;  Energjia B - AMC New;  Kukes Mamez - Kukes New;</t>
    </r>
  </si>
  <si>
    <r>
      <rPr>
        <b/>
        <sz val="10"/>
        <rFont val="Arial"/>
        <family val="2"/>
      </rPr>
      <t>Lidhje fikse</t>
    </r>
    <r>
      <rPr>
        <sz val="10"/>
        <rFont val="Arial"/>
      </rPr>
      <t xml:space="preserve"> Gjinar - Petreshi;</t>
    </r>
  </si>
  <si>
    <r>
      <t>Lidhje fikse</t>
    </r>
    <r>
      <rPr>
        <sz val="10"/>
        <rFont val="Arial"/>
      </rPr>
      <t xml:space="preserve"> AMC New-Kodra e Kuqe; Dhermi -Thanasit; Fieri Kisha -Ligovuni; Hamallaj- Kertushaj;  Durres Treni - Mali i Robit;  Luftinja-Memaliaj ; Paskuqani 2- Kodra Kuqe; Kuzbaba West- Kanina;  Barbullinje-Krutje; Apolonia-Kolonja; Velipoja West-Tarabosh, Miras-Bilisht; Krraba-Petresh;Torovoca ALT-Lezha 2;Xiber-Kreshtes;TAP  Corovode - Frasher ; Korca Kamp-Drithas;Desmira-Korbit;Cerrave-Drithas; Elbasani SW-Petresh;Valbona - Dragobi ;Dushku-Krutje ;Mbrostari Ura- Krutje;Corovoda Hosp - Corovoda ;Lukova-Shen Vasili    ;Lezha Kisha-Shenkoll;  Pllana_New-Shenkolli;Marikaj-Shijaku New;Cerriku-Petreshi; Vesa Center- Linza;Banja-Gradishta;  Peqin-Gjuzaj;Gopesh-Voskopoje;  Librazhdi City-Librazhdi ;Perrenjasi - Cervenaka;  Fushe Bulqize-Homesh;Kala e Dodes-Arapaj New; Rubiku City-Lurth;AMC New-MSC Kashari ;Arrez-Mide  ;Koman-Mide;  Korca North - Drithas;  Ura Vajgurore New - Poshnja New;  Zhitomi - Berati X;  Saranda - Sopoti TV;  Shkodra SW - Taraboshi;  Skenderbegas - Mendraka;  Kukesi South - Kukesi New;  Juba - Shijaku New;  Kamenica - Krutja;  Fushe Kruja East - Vora;  Tujan_SC - Sheshi;  Bilishti - Cangonji New;  Kukesi New - Tregtani;  Vukatane - Taraboshi;  Skerfica - Asim Zeneli;  Qafe Prush - Kruma City;  Fushe Kuqe - Shenkolli;  Gorica - Prespa;  Repsi - Kacinari;  Bogova - Gllava;  Pinar - MSC Kashari;  Kamza North - Vora;  Zall Reci - Truncit;  Fieri Sheqi - Ligovuni;  Plangarica - Sauku X;  Kurveleshi - Tepelene;  One_Policani - Policani;  Drenova - Korbit;  FusheBardha - Picari;</t>
    </r>
  </si>
  <si>
    <r>
      <t>Lidhje fikse</t>
    </r>
    <r>
      <rPr>
        <sz val="10"/>
        <rFont val="Arial"/>
      </rPr>
      <t xml:space="preserve"> Alb_Dobrenj-Alb_Mide,Durres,Elbasan,Gjirokaster-Sopot,Korce,Korce-Pogradec,Kurbin,Tirane;  AMC New-Kodra e Kuqe; Dhermi -Thanasit; Fieri Kisha -Ligovuni; Hamallaj- Kertushaj;  Durres Treni - Mali i Robit;  Luftinja-Memaliaj ; Paskuqani 2- Kodra Kuqe; Kuzbaba West- Kanina;  Barbullinje-Krutje; Apolonia-Kolonja; Velipoja West-Tarabosh, Miras-Bilisht; Krraba-Petresh;Torovoca ALT-Lezha 2;Xiber-Kreshtes;TAP  Corovode - Frasher ; Korca Kamp-Drithas;Desmira-Korbit;Cerrave-Drithas; Elbasani SW-Petresh;Valbona - Dragobi ;Dushku-Krutje ;Mbrostari Ura- Krutje;Corovoda Hosp - Corovoda ;Lukova-Shen Vasili    ;Lezha Kisha-Shenkoll;  Pllana_New-Shenkolli;Marikaj-Shijaku New;Cerriku-Petreshi; Vesa Center- Linza;Banja-Gradishta; Peqin-Gjuzaj;Gopesh-Voskopoje;  Librazhdi City-Librazhdi ;Perrenjasi - Cervenaka;  Fushe Bulqize-Homesh;Kala e Dodes-Arapaj New; Rubiku City-Lurth;AMC New-MSC Kashari ;Arrez-Mide  ;Koman-Mide;  Korca North - Drithas;  Ura Vajgurore New - Poshnja New;  Zhitomi - Berati X;  Saranda - Sopoti TV;  Shkodra SW - Taraboshi;  Skenderbegas - Mendraka;  Kukesi South - Kukesi New;  Juba - Shijaku New;  Kamenica - Krutja;  Fushe Kruja East - Vora;  Tujan_SC - Sheshi;  Bilishti - Cangonji New;  Kukesi New - Tregtani;  Vukatane - Taraboshi;  Skerfica - Asim Zeneli;  Qafe Prush - Kruma City;  Fushe Kuqe - Shenkolli;  Gorica - Prespa;  Repsi - Kacinari;  Bogova - Gllava;  Pinar - MSC Kashari;  Kamza North - Vora;  Zall Reci - Truncit;  Fieri Sheqi - Ligovuni;  Plangarica - Sauku X;  Kurveleshi - Tepelene;  One_Policani - Policani;  Drenova - Korbit;  FusheBardha - Picari;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</si>
  <si>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Pinet- Rrushbull;  Voskopoja - Dardha Korce 2;  Perrenjas - Slabinja;  Bushati - Gomsiqja;  Burizana - Kertushaj;  Balldren - Tale SC;  Peshtan - Semani Beach Temp;  Picari New - Gjirokastra New;  Gramshi - Mendraka;  Shkodra New - Taraboshi;  ALB Gramshi - Gramshi;  Skrapar - Bogove;  Peshtan - Semani Beach Temp;  Libohova - Keculle;  Puka - Mida;  Konispoli New - Mile;  Perlat - Kacinari;  Kucova - Berati X;  Kryeziu - Linza;  Klosi - Burreli X;  Gjadri - Lezha 2;</t>
    </r>
  </si>
  <si>
    <r>
      <rPr>
        <b/>
        <sz val="10"/>
        <rFont val="Arial"/>
        <family val="2"/>
      </rPr>
      <t>Lidhje fikse</t>
    </r>
    <r>
      <rPr>
        <sz val="10"/>
        <rFont val="Arial"/>
        <family val="2"/>
      </rPr>
      <t xml:space="preserve">  Pinet- Rrushbull;Elbasan,Tirane,Vlore,Vlore-Glava;  Voskopoja - Dardha Korce 2;  Perrenjas - Slabinja;  Bushati - Gomsiqja;  Burizana - Kertushaj;  Balldren - Tale SC;  Peshtan - Semani Beach Temp;  Picari New - Gjirokastra New;  Gramshi - Mendraka;  Shkodra New - Taraboshi;  ALB Gramshi - Gramshi;  Skrapar - Bogove;  Peshtan - Semani Beach Temp;  Libohova - Keculle;  Puka - Mida;  Konispoli New - Mile;  Perlat - Kacinari;  Kucova - Berati X;  Kryeziu - Linza;  Klosi - Burreli X;  Gjadri - Lezha 2;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</si>
</sst>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9.5"/>
      <name val="Arial"/>
      <family val="2"/>
    </font>
    <font>
      <sz val="9.6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i/>
      <u/>
      <sz val="2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23" fillId="0" borderId="0"/>
  </cellStyleXfs>
  <cellXfs count="46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Fill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4" fillId="0" borderId="1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3" fillId="0" borderId="1" xfId="0" applyFont="1" applyBorder="1" applyAlignment="1">
      <alignment wrapText="1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 applyBorder="1"/>
    <xf numFmtId="0" fontId="0" fillId="5" borderId="1" xfId="0" applyFill="1" applyBorder="1"/>
    <xf numFmtId="0" fontId="16" fillId="5" borderId="1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0" fillId="5" borderId="13" xfId="0" applyFill="1" applyBorder="1"/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5" fillId="5" borderId="12" xfId="0" applyFont="1" applyFill="1" applyBorder="1" applyAlignment="1"/>
    <xf numFmtId="0" fontId="0" fillId="5" borderId="16" xfId="0" applyFill="1" applyBorder="1"/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applyFont="1" applyFill="1" applyBorder="1"/>
    <xf numFmtId="0" fontId="2" fillId="6" borderId="19" xfId="0" applyFont="1" applyFill="1" applyBorder="1"/>
    <xf numFmtId="0" fontId="0" fillId="5" borderId="20" xfId="0" applyFill="1" applyBorder="1"/>
    <xf numFmtId="0" fontId="2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0" fillId="5" borderId="2" xfId="0" applyFill="1" applyBorder="1"/>
    <xf numFmtId="0" fontId="4" fillId="6" borderId="3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6" xfId="0" applyFill="1" applyBorder="1"/>
    <xf numFmtId="0" fontId="4" fillId="0" borderId="27" xfId="0" applyFont="1" applyBorder="1" applyAlignment="1">
      <alignment wrapText="1"/>
    </xf>
    <xf numFmtId="0" fontId="0" fillId="0" borderId="28" xfId="0" applyBorder="1"/>
    <xf numFmtId="0" fontId="4" fillId="0" borderId="28" xfId="0" applyFont="1" applyBorder="1"/>
    <xf numFmtId="0" fontId="16" fillId="4" borderId="29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/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4" fillId="0" borderId="2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0" fontId="16" fillId="5" borderId="34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/>
    </xf>
    <xf numFmtId="164" fontId="4" fillId="5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/>
    </xf>
    <xf numFmtId="0" fontId="4" fillId="0" borderId="24" xfId="0" applyFont="1" applyBorder="1" applyAlignment="1">
      <alignment wrapText="1"/>
    </xf>
    <xf numFmtId="0" fontId="4" fillId="5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25" xfId="0" applyFont="1" applyBorder="1" applyAlignment="1">
      <alignment wrapText="1"/>
    </xf>
    <xf numFmtId="0" fontId="5" fillId="5" borderId="24" xfId="0" applyFont="1" applyFill="1" applyBorder="1" applyAlignment="1">
      <alignment horizontal="left"/>
    </xf>
    <xf numFmtId="0" fontId="5" fillId="5" borderId="24" xfId="0" applyFont="1" applyFill="1" applyBorder="1" applyAlignment="1"/>
    <xf numFmtId="0" fontId="0" fillId="5" borderId="35" xfId="0" applyFill="1" applyBorder="1"/>
    <xf numFmtId="0" fontId="2" fillId="5" borderId="35" xfId="0" applyFont="1" applyFill="1" applyBorder="1"/>
    <xf numFmtId="0" fontId="0" fillId="5" borderId="32" xfId="0" applyFill="1" applyBorder="1"/>
    <xf numFmtId="0" fontId="0" fillId="5" borderId="28" xfId="0" applyFill="1" applyBorder="1"/>
    <xf numFmtId="0" fontId="16" fillId="5" borderId="32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23" xfId="0" applyFill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2" fontId="0" fillId="5" borderId="29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2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1" fillId="0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/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wrapText="1"/>
    </xf>
    <xf numFmtId="0" fontId="0" fillId="0" borderId="28" xfId="0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0" fillId="0" borderId="30" xfId="0" applyBorder="1"/>
    <xf numFmtId="0" fontId="2" fillId="0" borderId="2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2" fillId="6" borderId="24" xfId="0" applyFont="1" applyFill="1" applyBorder="1" applyAlignment="1">
      <alignment vertical="center"/>
    </xf>
    <xf numFmtId="0" fontId="2" fillId="6" borderId="24" xfId="0" applyFont="1" applyFill="1" applyBorder="1"/>
    <xf numFmtId="0" fontId="2" fillId="6" borderId="25" xfId="0" applyFont="1" applyFill="1" applyBorder="1"/>
    <xf numFmtId="0" fontId="1" fillId="5" borderId="3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0" borderId="28" xfId="0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7" xfId="0" applyBorder="1"/>
    <xf numFmtId="0" fontId="1" fillId="5" borderId="3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6" borderId="19" xfId="0" applyFont="1" applyFill="1" applyBorder="1" applyAlignment="1">
      <alignment horizontal="center"/>
    </xf>
    <xf numFmtId="0" fontId="0" fillId="5" borderId="3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vertical="center"/>
    </xf>
    <xf numFmtId="0" fontId="4" fillId="0" borderId="27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/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Border="1"/>
    <xf numFmtId="0" fontId="1" fillId="2" borderId="33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0" fontId="1" fillId="2" borderId="29" xfId="0" applyFont="1" applyFill="1" applyBorder="1" applyAlignment="1">
      <alignment horizontal="center"/>
    </xf>
    <xf numFmtId="0" fontId="0" fillId="2" borderId="30" xfId="0" applyFill="1" applyBorder="1"/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4" fillId="0" borderId="28" xfId="0" applyFont="1" applyFill="1" applyBorder="1"/>
    <xf numFmtId="0" fontId="4" fillId="0" borderId="28" xfId="0" applyFont="1" applyFill="1" applyBorder="1" applyAlignment="1">
      <alignment wrapText="1"/>
    </xf>
    <xf numFmtId="0" fontId="4" fillId="0" borderId="28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vertical="center" wrapText="1"/>
    </xf>
    <xf numFmtId="0" fontId="4" fillId="0" borderId="29" xfId="0" applyFont="1" applyFill="1" applyBorder="1"/>
    <xf numFmtId="0" fontId="4" fillId="0" borderId="30" xfId="0" applyFont="1" applyFill="1" applyBorder="1"/>
    <xf numFmtId="0" fontId="4" fillId="0" borderId="2" xfId="0" applyFont="1" applyFill="1" applyBorder="1"/>
    <xf numFmtId="0" fontId="4" fillId="0" borderId="27" xfId="0" applyFont="1" applyFill="1" applyBorder="1"/>
    <xf numFmtId="0" fontId="4" fillId="5" borderId="31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2" fontId="4" fillId="5" borderId="29" xfId="0" applyNumberFormat="1" applyFont="1" applyFill="1" applyBorder="1" applyAlignment="1">
      <alignment horizontal="center"/>
    </xf>
    <xf numFmtId="0" fontId="2" fillId="0" borderId="28" xfId="0" applyFont="1" applyFill="1" applyBorder="1"/>
    <xf numFmtId="0" fontId="2" fillId="0" borderId="28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4" fillId="0" borderId="29" xfId="0" applyFont="1" applyFill="1" applyBorder="1" applyAlignment="1">
      <alignment wrapText="1"/>
    </xf>
    <xf numFmtId="0" fontId="4" fillId="0" borderId="30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2" fontId="4" fillId="5" borderId="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shrinkToFit="1"/>
    </xf>
    <xf numFmtId="2" fontId="0" fillId="5" borderId="1" xfId="0" applyNumberFormat="1" applyFill="1" applyBorder="1" applyAlignment="1">
      <alignment horizontal="center" vertical="center" shrinkToFit="1"/>
    </xf>
    <xf numFmtId="2" fontId="0" fillId="5" borderId="29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28" xfId="0" applyFill="1" applyBorder="1"/>
    <xf numFmtId="0" fontId="0" fillId="0" borderId="28" xfId="0" applyFill="1" applyBorder="1" applyAlignment="1">
      <alignment vertical="center" wrapText="1"/>
    </xf>
    <xf numFmtId="0" fontId="0" fillId="0" borderId="28" xfId="0" applyFill="1" applyBorder="1" applyAlignment="1">
      <alignment wrapText="1"/>
    </xf>
    <xf numFmtId="0" fontId="0" fillId="0" borderId="29" xfId="0" applyFill="1" applyBorder="1"/>
    <xf numFmtId="0" fontId="0" fillId="0" borderId="30" xfId="0" applyFill="1" applyBorder="1"/>
    <xf numFmtId="0" fontId="4" fillId="5" borderId="2" xfId="2" applyFill="1" applyBorder="1" applyAlignment="1">
      <alignment horizontal="center" vertical="center"/>
    </xf>
    <xf numFmtId="0" fontId="4" fillId="5" borderId="1" xfId="2" applyFill="1" applyBorder="1" applyAlignment="1">
      <alignment horizontal="center"/>
    </xf>
    <xf numFmtId="0" fontId="4" fillId="5" borderId="29" xfId="2" applyFill="1" applyBorder="1" applyAlignment="1">
      <alignment horizontal="center"/>
    </xf>
    <xf numFmtId="0" fontId="14" fillId="0" borderId="28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top" wrapText="1"/>
    </xf>
    <xf numFmtId="0" fontId="0" fillId="0" borderId="2" xfId="0" applyFill="1" applyBorder="1"/>
    <xf numFmtId="0" fontId="0" fillId="0" borderId="27" xfId="0" applyFill="1" applyBorder="1"/>
    <xf numFmtId="0" fontId="24" fillId="5" borderId="24" xfId="0" applyFont="1" applyFill="1" applyBorder="1" applyAlignment="1">
      <alignment horizontal="center" vertical="center"/>
    </xf>
    <xf numFmtId="0" fontId="15" fillId="5" borderId="24" xfId="0" applyFont="1" applyFill="1" applyBorder="1"/>
    <xf numFmtId="0" fontId="0" fillId="5" borderId="25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/>
    </xf>
    <xf numFmtId="0" fontId="21" fillId="5" borderId="29" xfId="0" applyFont="1" applyFill="1" applyBorder="1"/>
    <xf numFmtId="0" fontId="25" fillId="5" borderId="29" xfId="0" applyFont="1" applyFill="1" applyBorder="1" applyAlignment="1">
      <alignment horizontal="center"/>
    </xf>
    <xf numFmtId="0" fontId="0" fillId="5" borderId="30" xfId="0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/>
    </xf>
    <xf numFmtId="0" fontId="0" fillId="6" borderId="4" xfId="0" applyFill="1" applyBorder="1"/>
    <xf numFmtId="0" fontId="3" fillId="6" borderId="6" xfId="0" applyFont="1" applyFill="1" applyBorder="1" applyAlignment="1">
      <alignment horizontal="center" wrapText="1"/>
    </xf>
    <xf numFmtId="0" fontId="4" fillId="5" borderId="31" xfId="1" applyFill="1" applyBorder="1" applyAlignment="1">
      <alignment horizontal="center"/>
    </xf>
    <xf numFmtId="0" fontId="4" fillId="5" borderId="2" xfId="1" applyFill="1" applyBorder="1" applyAlignment="1">
      <alignment horizontal="center"/>
    </xf>
    <xf numFmtId="0" fontId="4" fillId="5" borderId="32" xfId="1" applyFill="1" applyBorder="1" applyAlignment="1">
      <alignment horizontal="center"/>
    </xf>
    <xf numFmtId="0" fontId="4" fillId="5" borderId="1" xfId="1" applyFill="1" applyBorder="1" applyAlignment="1">
      <alignment horizontal="center"/>
    </xf>
    <xf numFmtId="0" fontId="4" fillId="5" borderId="33" xfId="1" applyFill="1" applyBorder="1" applyAlignment="1">
      <alignment horizontal="center"/>
    </xf>
    <xf numFmtId="0" fontId="4" fillId="5" borderId="29" xfId="1" applyFill="1" applyBorder="1" applyAlignment="1">
      <alignment horizontal="center"/>
    </xf>
    <xf numFmtId="0" fontId="2" fillId="6" borderId="36" xfId="0" applyFont="1" applyFill="1" applyBorder="1"/>
    <xf numFmtId="0" fontId="4" fillId="0" borderId="1" xfId="0" applyFont="1" applyBorder="1" applyAlignment="1">
      <alignment horizontal="left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6" borderId="14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0" fillId="4" borderId="5" xfId="0" applyFill="1" applyBorder="1"/>
    <xf numFmtId="0" fontId="2" fillId="4" borderId="5" xfId="0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2" fillId="4" borderId="10" xfId="0" applyFont="1" applyFill="1" applyBorder="1" applyAlignment="1">
      <alignment horizontal="left"/>
    </xf>
    <xf numFmtId="0" fontId="2" fillId="6" borderId="37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 vertical="center"/>
    </xf>
    <xf numFmtId="0" fontId="2" fillId="6" borderId="35" xfId="0" applyFont="1" applyFill="1" applyBorder="1"/>
    <xf numFmtId="0" fontId="2" fillId="6" borderId="36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6" borderId="38" xfId="0" applyFont="1" applyFill="1" applyBorder="1"/>
    <xf numFmtId="0" fontId="0" fillId="0" borderId="39" xfId="0" applyBorder="1"/>
    <xf numFmtId="0" fontId="22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0" fontId="0" fillId="0" borderId="10" xfId="0" applyFill="1" applyBorder="1"/>
    <xf numFmtId="0" fontId="2" fillId="0" borderId="30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28" xfId="0" applyFont="1" applyBorder="1" applyAlignment="1">
      <alignment horizontal="left" wrapText="1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7" xfId="0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54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5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28" fillId="7" borderId="54" xfId="0" applyFont="1" applyFill="1" applyBorder="1" applyAlignment="1">
      <alignment horizontal="center"/>
    </xf>
    <xf numFmtId="0" fontId="28" fillId="7" borderId="48" xfId="0" applyFont="1" applyFill="1" applyBorder="1" applyAlignment="1">
      <alignment horizontal="center"/>
    </xf>
    <xf numFmtId="0" fontId="28" fillId="7" borderId="44" xfId="0" applyFont="1" applyFill="1" applyBorder="1" applyAlignment="1">
      <alignment horizontal="center"/>
    </xf>
    <xf numFmtId="0" fontId="28" fillId="7" borderId="55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28" fillId="7" borderId="53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0" fontId="17" fillId="7" borderId="15" xfId="0" applyFont="1" applyFill="1" applyBorder="1" applyAlignment="1">
      <alignment horizontal="center"/>
    </xf>
    <xf numFmtId="0" fontId="29" fillId="7" borderId="4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4" fillId="6" borderId="43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28" fillId="7" borderId="43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31" fillId="8" borderId="46" xfId="0" applyFont="1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47" xfId="0" applyFill="1" applyBorder="1" applyAlignment="1">
      <alignment horizontal="center"/>
    </xf>
    <xf numFmtId="0" fontId="28" fillId="7" borderId="14" xfId="0" applyFont="1" applyFill="1" applyBorder="1" applyAlignment="1">
      <alignment horizontal="center"/>
    </xf>
    <xf numFmtId="0" fontId="28" fillId="7" borderId="15" xfId="0" applyFont="1" applyFill="1" applyBorder="1" applyAlignment="1">
      <alignment horizontal="center"/>
    </xf>
    <xf numFmtId="0" fontId="29" fillId="7" borderId="41" xfId="0" applyFont="1" applyFill="1" applyBorder="1" applyAlignment="1">
      <alignment horizontal="center"/>
    </xf>
    <xf numFmtId="0" fontId="29" fillId="7" borderId="42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/>
    </xf>
    <xf numFmtId="0" fontId="29" fillId="7" borderId="13" xfId="0" applyFont="1" applyFill="1" applyBorder="1" applyAlignment="1">
      <alignment horizontal="center"/>
    </xf>
    <xf numFmtId="0" fontId="32" fillId="7" borderId="12" xfId="0" applyFont="1" applyFill="1" applyBorder="1" applyAlignment="1">
      <alignment horizontal="center"/>
    </xf>
    <xf numFmtId="0" fontId="32" fillId="7" borderId="41" xfId="0" applyFont="1" applyFill="1" applyBorder="1" applyAlignment="1">
      <alignment horizontal="center"/>
    </xf>
    <xf numFmtId="0" fontId="32" fillId="7" borderId="13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41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8" fillId="7" borderId="9" xfId="0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28" fillId="7" borderId="1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8</xdr:col>
      <xdr:colOff>428625</xdr:colOff>
      <xdr:row>13</xdr:row>
      <xdr:rowOff>66675</xdr:rowOff>
    </xdr:to>
    <xdr:pic>
      <xdr:nvPicPr>
        <xdr:cNvPr id="542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466850"/>
          <a:ext cx="1952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2209800</xdr:colOff>
      <xdr:row>0</xdr:row>
      <xdr:rowOff>19050</xdr:rowOff>
    </xdr:from>
    <xdr:to>
      <xdr:col>9</xdr:col>
      <xdr:colOff>600075</xdr:colOff>
      <xdr:row>6</xdr:row>
      <xdr:rowOff>152400</xdr:rowOff>
    </xdr:to>
    <xdr:pic>
      <xdr:nvPicPr>
        <xdr:cNvPr id="6234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9050"/>
          <a:ext cx="25431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2352675</xdr:colOff>
      <xdr:row>0</xdr:row>
      <xdr:rowOff>19050</xdr:rowOff>
    </xdr:from>
    <xdr:to>
      <xdr:col>10</xdr:col>
      <xdr:colOff>0</xdr:colOff>
      <xdr:row>4</xdr:row>
      <xdr:rowOff>152400</xdr:rowOff>
    </xdr:to>
    <xdr:pic>
      <xdr:nvPicPr>
        <xdr:cNvPr id="6335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9050"/>
          <a:ext cx="25050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866775</xdr:colOff>
      <xdr:row>0</xdr:row>
      <xdr:rowOff>0</xdr:rowOff>
    </xdr:from>
    <xdr:to>
      <xdr:col>9</xdr:col>
      <xdr:colOff>371475</xdr:colOff>
      <xdr:row>4</xdr:row>
      <xdr:rowOff>142875</xdr:rowOff>
    </xdr:to>
    <xdr:pic>
      <xdr:nvPicPr>
        <xdr:cNvPr id="6538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0"/>
          <a:ext cx="2190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2028825</xdr:colOff>
      <xdr:row>0</xdr:row>
      <xdr:rowOff>0</xdr:rowOff>
    </xdr:from>
    <xdr:to>
      <xdr:col>10</xdr:col>
      <xdr:colOff>9525</xdr:colOff>
      <xdr:row>4</xdr:row>
      <xdr:rowOff>152400</xdr:rowOff>
    </xdr:to>
    <xdr:pic>
      <xdr:nvPicPr>
        <xdr:cNvPr id="6437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0"/>
          <a:ext cx="2371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0</xdr:rowOff>
    </xdr:from>
    <xdr:to>
      <xdr:col>9</xdr:col>
      <xdr:colOff>714375</xdr:colOff>
      <xdr:row>4</xdr:row>
      <xdr:rowOff>152400</xdr:rowOff>
    </xdr:to>
    <xdr:pic>
      <xdr:nvPicPr>
        <xdr:cNvPr id="6639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0"/>
          <a:ext cx="2571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19050</xdr:rowOff>
    </xdr:from>
    <xdr:to>
      <xdr:col>9</xdr:col>
      <xdr:colOff>628650</xdr:colOff>
      <xdr:row>4</xdr:row>
      <xdr:rowOff>161925</xdr:rowOff>
    </xdr:to>
    <xdr:pic>
      <xdr:nvPicPr>
        <xdr:cNvPr id="6741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9050"/>
          <a:ext cx="2781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2495550</xdr:colOff>
      <xdr:row>0</xdr:row>
      <xdr:rowOff>19050</xdr:rowOff>
    </xdr:from>
    <xdr:to>
      <xdr:col>10</xdr:col>
      <xdr:colOff>0</xdr:colOff>
      <xdr:row>5</xdr:row>
      <xdr:rowOff>152400</xdr:rowOff>
    </xdr:to>
    <xdr:pic>
      <xdr:nvPicPr>
        <xdr:cNvPr id="6842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19050"/>
          <a:ext cx="3857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0</xdr:row>
      <xdr:rowOff>38100</xdr:rowOff>
    </xdr:from>
    <xdr:to>
      <xdr:col>6</xdr:col>
      <xdr:colOff>9525</xdr:colOff>
      <xdr:row>3</xdr:row>
      <xdr:rowOff>142875</xdr:rowOff>
    </xdr:to>
    <xdr:pic>
      <xdr:nvPicPr>
        <xdr:cNvPr id="7046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8100"/>
          <a:ext cx="3200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0</xdr:rowOff>
    </xdr:from>
    <xdr:to>
      <xdr:col>8</xdr:col>
      <xdr:colOff>200025</xdr:colOff>
      <xdr:row>6</xdr:row>
      <xdr:rowOff>152400</xdr:rowOff>
    </xdr:to>
    <xdr:pic>
      <xdr:nvPicPr>
        <xdr:cNvPr id="5525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2971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0</xdr:row>
      <xdr:rowOff>0</xdr:rowOff>
    </xdr:from>
    <xdr:to>
      <xdr:col>9</xdr:col>
      <xdr:colOff>485775</xdr:colOff>
      <xdr:row>4</xdr:row>
      <xdr:rowOff>161925</xdr:rowOff>
    </xdr:to>
    <xdr:pic>
      <xdr:nvPicPr>
        <xdr:cNvPr id="5627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0"/>
          <a:ext cx="2771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0</xdr:colOff>
      <xdr:row>4</xdr:row>
      <xdr:rowOff>161925</xdr:rowOff>
    </xdr:to>
    <xdr:pic>
      <xdr:nvPicPr>
        <xdr:cNvPr id="57300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0"/>
          <a:ext cx="3429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19050</xdr:colOff>
      <xdr:row>4</xdr:row>
      <xdr:rowOff>142875</xdr:rowOff>
    </xdr:to>
    <xdr:pic>
      <xdr:nvPicPr>
        <xdr:cNvPr id="5831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40671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8</xdr:col>
      <xdr:colOff>838200</xdr:colOff>
      <xdr:row>2</xdr:row>
      <xdr:rowOff>161925</xdr:rowOff>
    </xdr:to>
    <xdr:pic>
      <xdr:nvPicPr>
        <xdr:cNvPr id="6944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3048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19050</xdr:rowOff>
    </xdr:from>
    <xdr:to>
      <xdr:col>9</xdr:col>
      <xdr:colOff>657225</xdr:colOff>
      <xdr:row>5</xdr:row>
      <xdr:rowOff>0</xdr:rowOff>
    </xdr:to>
    <xdr:pic>
      <xdr:nvPicPr>
        <xdr:cNvPr id="5931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"/>
          <a:ext cx="2800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9</xdr:col>
      <xdr:colOff>19050</xdr:colOff>
      <xdr:row>3</xdr:row>
      <xdr:rowOff>142875</xdr:rowOff>
    </xdr:to>
    <xdr:pic>
      <xdr:nvPicPr>
        <xdr:cNvPr id="603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3619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19050</xdr:rowOff>
    </xdr:from>
    <xdr:to>
      <xdr:col>9</xdr:col>
      <xdr:colOff>9525</xdr:colOff>
      <xdr:row>5</xdr:row>
      <xdr:rowOff>0</xdr:rowOff>
    </xdr:to>
    <xdr:pic>
      <xdr:nvPicPr>
        <xdr:cNvPr id="61320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9050"/>
          <a:ext cx="2962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51"/>
  <sheetViews>
    <sheetView tabSelected="1" workbookViewId="0"/>
  </sheetViews>
  <sheetFormatPr defaultRowHeight="12.75" x14ac:dyDescent="0.2"/>
  <cols>
    <col min="3" max="3" width="8.85546875" customWidth="1"/>
    <col min="4" max="4" width="8.7109375" customWidth="1"/>
    <col min="5" max="5" width="11.85546875" customWidth="1"/>
    <col min="6" max="6" width="11.5703125" customWidth="1"/>
    <col min="7" max="7" width="11.140625" customWidth="1"/>
    <col min="8" max="8" width="11.7109375" customWidth="1"/>
    <col min="9" max="9" width="11" customWidth="1"/>
    <col min="10" max="10" width="10.85546875" customWidth="1"/>
    <col min="11" max="11" width="11" customWidth="1"/>
    <col min="12" max="12" width="11.7109375" customWidth="1"/>
    <col min="13" max="13" width="9.7109375" customWidth="1"/>
    <col min="20" max="20" width="30.5703125" customWidth="1"/>
    <col min="21" max="21" width="25.28515625" customWidth="1"/>
    <col min="22" max="22" width="24.85546875" customWidth="1"/>
  </cols>
  <sheetData>
    <row r="3" spans="4:13" ht="13.5" thickBot="1" x14ac:dyDescent="0.25"/>
    <row r="4" spans="4:13" x14ac:dyDescent="0.2">
      <c r="D4" s="74"/>
      <c r="E4" s="75"/>
      <c r="F4" s="75"/>
      <c r="G4" s="75"/>
      <c r="H4" s="75"/>
      <c r="I4" s="75"/>
      <c r="J4" s="75"/>
      <c r="K4" s="75"/>
      <c r="L4" s="75"/>
      <c r="M4" s="76"/>
    </row>
    <row r="5" spans="4:13" x14ac:dyDescent="0.2">
      <c r="D5" s="77"/>
      <c r="E5" s="6"/>
      <c r="F5" s="6"/>
      <c r="G5" s="6"/>
      <c r="H5" s="6"/>
      <c r="I5" s="6"/>
      <c r="J5" s="6"/>
      <c r="K5" s="6"/>
      <c r="L5" s="6"/>
      <c r="M5" s="78"/>
    </row>
    <row r="6" spans="4:13" x14ac:dyDescent="0.2">
      <c r="D6" s="77"/>
      <c r="E6" s="6"/>
      <c r="F6" s="6"/>
      <c r="G6" s="6"/>
      <c r="H6" s="6"/>
      <c r="I6" s="6"/>
      <c r="J6" s="6"/>
      <c r="K6" s="6"/>
      <c r="L6" s="6"/>
      <c r="M6" s="78"/>
    </row>
    <row r="7" spans="4:13" x14ac:dyDescent="0.2">
      <c r="D7" s="77"/>
      <c r="E7" s="6"/>
      <c r="F7" s="6"/>
      <c r="G7" s="6"/>
      <c r="H7" s="6"/>
      <c r="I7" s="6"/>
      <c r="J7" s="6"/>
      <c r="K7" s="6"/>
      <c r="L7" s="6"/>
      <c r="M7" s="78"/>
    </row>
    <row r="8" spans="4:13" x14ac:dyDescent="0.2">
      <c r="D8" s="77"/>
      <c r="E8" s="6"/>
      <c r="F8" s="6"/>
      <c r="G8" s="6"/>
      <c r="H8" s="6"/>
      <c r="I8" s="6"/>
      <c r="J8" s="6"/>
      <c r="K8" s="6"/>
      <c r="L8" s="6"/>
      <c r="M8" s="78"/>
    </row>
    <row r="9" spans="4:13" x14ac:dyDescent="0.2">
      <c r="D9" s="77"/>
      <c r="E9" s="6"/>
      <c r="F9" s="6"/>
      <c r="G9" s="6"/>
      <c r="H9" s="6"/>
      <c r="I9" s="6"/>
      <c r="J9" s="6"/>
      <c r="K9" s="6"/>
      <c r="L9" s="6"/>
      <c r="M9" s="78"/>
    </row>
    <row r="10" spans="4:13" x14ac:dyDescent="0.2">
      <c r="D10" s="77"/>
      <c r="E10" s="6"/>
      <c r="F10" s="6"/>
      <c r="G10" s="6"/>
      <c r="H10" s="6"/>
      <c r="I10" s="6"/>
      <c r="J10" s="6"/>
      <c r="K10" s="6"/>
      <c r="L10" s="6"/>
      <c r="M10" s="78"/>
    </row>
    <row r="11" spans="4:13" x14ac:dyDescent="0.2">
      <c r="D11" s="77"/>
      <c r="E11" s="6"/>
      <c r="F11" s="6"/>
      <c r="G11" s="6"/>
      <c r="H11" s="6"/>
      <c r="I11" s="6"/>
      <c r="J11" s="6"/>
      <c r="K11" s="6"/>
      <c r="L11" s="6"/>
      <c r="M11" s="78"/>
    </row>
    <row r="12" spans="4:13" x14ac:dyDescent="0.2">
      <c r="D12" s="77"/>
      <c r="E12" s="6"/>
      <c r="F12" s="6"/>
      <c r="G12" s="6"/>
      <c r="H12" s="6"/>
      <c r="I12" s="6"/>
      <c r="J12" s="6"/>
      <c r="K12" s="6"/>
      <c r="L12" s="6"/>
      <c r="M12" s="78"/>
    </row>
    <row r="13" spans="4:13" x14ac:dyDescent="0.2">
      <c r="D13" s="77"/>
      <c r="E13" s="6"/>
      <c r="F13" s="6"/>
      <c r="G13" s="6"/>
      <c r="H13" s="6"/>
      <c r="I13" s="6"/>
      <c r="J13" s="6"/>
      <c r="K13" s="6"/>
      <c r="L13" s="6"/>
      <c r="M13" s="78"/>
    </row>
    <row r="14" spans="4:13" x14ac:dyDescent="0.2">
      <c r="D14" s="77"/>
      <c r="E14" s="6"/>
      <c r="F14" s="6"/>
      <c r="G14" s="6"/>
      <c r="H14" s="6"/>
      <c r="I14" s="6"/>
      <c r="J14" s="6"/>
      <c r="K14" s="6"/>
      <c r="L14" s="6"/>
      <c r="M14" s="78"/>
    </row>
    <row r="15" spans="4:13" x14ac:dyDescent="0.2">
      <c r="D15" s="77"/>
      <c r="E15" s="79"/>
      <c r="F15" s="79"/>
      <c r="G15" s="79"/>
      <c r="H15" s="79"/>
      <c r="I15" s="79"/>
      <c r="J15" s="79"/>
      <c r="K15" s="79"/>
      <c r="L15" s="79"/>
      <c r="M15" s="78"/>
    </row>
    <row r="16" spans="4:13" x14ac:dyDescent="0.2">
      <c r="D16" s="77"/>
      <c r="E16" s="79"/>
      <c r="F16" s="79"/>
      <c r="G16" s="79"/>
      <c r="H16" s="79"/>
      <c r="I16" s="79"/>
      <c r="J16" s="79"/>
      <c r="K16" s="79"/>
      <c r="L16" s="79"/>
      <c r="M16" s="78"/>
    </row>
    <row r="17" spans="4:13" x14ac:dyDescent="0.2">
      <c r="D17" s="77"/>
      <c r="E17" s="79"/>
      <c r="F17" s="385" t="s">
        <v>391</v>
      </c>
      <c r="G17" s="386"/>
      <c r="H17" s="386"/>
      <c r="I17" s="386"/>
      <c r="J17" s="386"/>
      <c r="K17" s="387"/>
      <c r="L17" s="79"/>
      <c r="M17" s="78"/>
    </row>
    <row r="18" spans="4:13" x14ac:dyDescent="0.2">
      <c r="D18" s="77"/>
      <c r="E18" s="79"/>
      <c r="F18" s="388"/>
      <c r="G18" s="389"/>
      <c r="H18" s="389"/>
      <c r="I18" s="389"/>
      <c r="J18" s="389"/>
      <c r="K18" s="390"/>
      <c r="L18" s="79"/>
      <c r="M18" s="78"/>
    </row>
    <row r="19" spans="4:13" x14ac:dyDescent="0.2">
      <c r="D19" s="77"/>
      <c r="E19" s="79"/>
      <c r="F19" s="388"/>
      <c r="G19" s="389"/>
      <c r="H19" s="389"/>
      <c r="I19" s="389"/>
      <c r="J19" s="389"/>
      <c r="K19" s="390"/>
      <c r="L19" s="79"/>
      <c r="M19" s="78"/>
    </row>
    <row r="20" spans="4:13" x14ac:dyDescent="0.2">
      <c r="D20" s="77"/>
      <c r="E20" s="79"/>
      <c r="F20" s="388"/>
      <c r="G20" s="389"/>
      <c r="H20" s="389"/>
      <c r="I20" s="389"/>
      <c r="J20" s="389"/>
      <c r="K20" s="390"/>
      <c r="L20" s="79"/>
      <c r="M20" s="78"/>
    </row>
    <row r="21" spans="4:13" x14ac:dyDescent="0.2">
      <c r="D21" s="77"/>
      <c r="E21" s="79"/>
      <c r="F21" s="391"/>
      <c r="G21" s="392"/>
      <c r="H21" s="392"/>
      <c r="I21" s="392"/>
      <c r="J21" s="392"/>
      <c r="K21" s="393"/>
      <c r="L21" s="79"/>
      <c r="M21" s="78"/>
    </row>
    <row r="22" spans="4:13" x14ac:dyDescent="0.2">
      <c r="D22" s="77"/>
      <c r="E22" s="79"/>
      <c r="F22" s="79"/>
      <c r="G22" s="79"/>
      <c r="H22" s="79"/>
      <c r="I22" s="79"/>
      <c r="J22" s="79"/>
      <c r="K22" s="79"/>
      <c r="L22" s="79"/>
      <c r="M22" s="78"/>
    </row>
    <row r="23" spans="4:13" x14ac:dyDescent="0.2">
      <c r="D23" s="77"/>
      <c r="E23" s="79"/>
      <c r="F23" s="79"/>
      <c r="G23" s="79"/>
      <c r="H23" s="79"/>
      <c r="I23" s="79"/>
      <c r="J23" s="79"/>
      <c r="K23" s="79"/>
      <c r="L23" s="79"/>
      <c r="M23" s="78"/>
    </row>
    <row r="24" spans="4:13" ht="13.5" thickBot="1" x14ac:dyDescent="0.25">
      <c r="D24" s="77"/>
      <c r="E24" s="6"/>
      <c r="F24" s="6"/>
      <c r="G24" s="6"/>
      <c r="H24" s="6"/>
      <c r="I24" s="6"/>
      <c r="J24" s="6"/>
      <c r="K24" s="6"/>
      <c r="L24" s="6"/>
      <c r="M24" s="78"/>
    </row>
    <row r="25" spans="4:13" ht="13.5" thickBot="1" x14ac:dyDescent="0.25">
      <c r="D25" s="77"/>
      <c r="E25" s="382" t="s">
        <v>393</v>
      </c>
      <c r="F25" s="383"/>
      <c r="G25" s="383"/>
      <c r="H25" s="384"/>
      <c r="I25" s="382" t="s">
        <v>394</v>
      </c>
      <c r="J25" s="383"/>
      <c r="K25" s="383"/>
      <c r="L25" s="384"/>
      <c r="M25" s="78"/>
    </row>
    <row r="26" spans="4:13" x14ac:dyDescent="0.2">
      <c r="D26" s="77"/>
      <c r="E26" s="409" t="s">
        <v>410</v>
      </c>
      <c r="F26" s="410"/>
      <c r="G26" s="410"/>
      <c r="H26" s="411"/>
      <c r="I26" s="394" t="s">
        <v>399</v>
      </c>
      <c r="J26" s="395"/>
      <c r="K26" s="395"/>
      <c r="L26" s="396"/>
      <c r="M26" s="78"/>
    </row>
    <row r="27" spans="4:13" x14ac:dyDescent="0.2">
      <c r="D27" s="77"/>
      <c r="E27" s="370" t="s">
        <v>411</v>
      </c>
      <c r="F27" s="371"/>
      <c r="G27" s="371"/>
      <c r="H27" s="372"/>
      <c r="I27" s="373" t="s">
        <v>398</v>
      </c>
      <c r="J27" s="374"/>
      <c r="K27" s="374"/>
      <c r="L27" s="375"/>
      <c r="M27" s="78"/>
    </row>
    <row r="28" spans="4:13" x14ac:dyDescent="0.2">
      <c r="D28" s="77"/>
      <c r="E28" s="370" t="s">
        <v>395</v>
      </c>
      <c r="F28" s="371"/>
      <c r="G28" s="371"/>
      <c r="H28" s="372"/>
      <c r="I28" s="373" t="s">
        <v>400</v>
      </c>
      <c r="J28" s="374"/>
      <c r="K28" s="374"/>
      <c r="L28" s="375"/>
      <c r="M28" s="78"/>
    </row>
    <row r="29" spans="4:13" x14ac:dyDescent="0.2">
      <c r="D29" s="77"/>
      <c r="E29" s="370" t="s">
        <v>396</v>
      </c>
      <c r="F29" s="371"/>
      <c r="G29" s="371"/>
      <c r="H29" s="372"/>
      <c r="I29" s="373" t="s">
        <v>400</v>
      </c>
      <c r="J29" s="374"/>
      <c r="K29" s="374"/>
      <c r="L29" s="375"/>
      <c r="M29" s="78"/>
    </row>
    <row r="30" spans="4:13" x14ac:dyDescent="0.2">
      <c r="D30" s="77"/>
      <c r="E30" s="370" t="s">
        <v>397</v>
      </c>
      <c r="F30" s="371"/>
      <c r="G30" s="371"/>
      <c r="H30" s="372"/>
      <c r="I30" s="373" t="s">
        <v>401</v>
      </c>
      <c r="J30" s="374"/>
      <c r="K30" s="374"/>
      <c r="L30" s="375"/>
      <c r="M30" s="78"/>
    </row>
    <row r="31" spans="4:13" x14ac:dyDescent="0.2">
      <c r="D31" s="77"/>
      <c r="E31" s="403" t="s">
        <v>414</v>
      </c>
      <c r="F31" s="404"/>
      <c r="G31" s="404"/>
      <c r="H31" s="405"/>
      <c r="I31" s="397" t="s">
        <v>402</v>
      </c>
      <c r="J31" s="398"/>
      <c r="K31" s="398"/>
      <c r="L31" s="399"/>
      <c r="M31" s="78"/>
    </row>
    <row r="32" spans="4:13" x14ac:dyDescent="0.2">
      <c r="D32" s="77"/>
      <c r="E32" s="406"/>
      <c r="F32" s="407"/>
      <c r="G32" s="407"/>
      <c r="H32" s="408"/>
      <c r="I32" s="400"/>
      <c r="J32" s="401"/>
      <c r="K32" s="401"/>
      <c r="L32" s="402"/>
      <c r="M32" s="78"/>
    </row>
    <row r="33" spans="4:13" x14ac:dyDescent="0.2">
      <c r="D33" s="77"/>
      <c r="E33" s="370" t="s">
        <v>195</v>
      </c>
      <c r="F33" s="371"/>
      <c r="G33" s="371"/>
      <c r="H33" s="372"/>
      <c r="I33" s="373" t="s">
        <v>403</v>
      </c>
      <c r="J33" s="374"/>
      <c r="K33" s="374"/>
      <c r="L33" s="375"/>
      <c r="M33" s="78"/>
    </row>
    <row r="34" spans="4:13" x14ac:dyDescent="0.2">
      <c r="D34" s="77"/>
      <c r="E34" s="370" t="s">
        <v>392</v>
      </c>
      <c r="F34" s="371"/>
      <c r="G34" s="371"/>
      <c r="H34" s="372"/>
      <c r="I34" s="373" t="s">
        <v>400</v>
      </c>
      <c r="J34" s="374"/>
      <c r="K34" s="374"/>
      <c r="L34" s="375"/>
      <c r="M34" s="78"/>
    </row>
    <row r="35" spans="4:13" x14ac:dyDescent="0.2">
      <c r="D35" s="77"/>
      <c r="E35" s="370" t="s">
        <v>214</v>
      </c>
      <c r="F35" s="371"/>
      <c r="G35" s="371"/>
      <c r="H35" s="372"/>
      <c r="I35" s="373" t="s">
        <v>400</v>
      </c>
      <c r="J35" s="374"/>
      <c r="K35" s="374"/>
      <c r="L35" s="375"/>
      <c r="M35" s="78"/>
    </row>
    <row r="36" spans="4:13" x14ac:dyDescent="0.2">
      <c r="D36" s="77"/>
      <c r="E36" s="370" t="s">
        <v>230</v>
      </c>
      <c r="F36" s="371"/>
      <c r="G36" s="371"/>
      <c r="H36" s="372"/>
      <c r="I36" s="373" t="s">
        <v>404</v>
      </c>
      <c r="J36" s="374"/>
      <c r="K36" s="374"/>
      <c r="L36" s="375"/>
      <c r="M36" s="78"/>
    </row>
    <row r="37" spans="4:13" x14ac:dyDescent="0.2">
      <c r="D37" s="77"/>
      <c r="E37" s="370" t="s">
        <v>412</v>
      </c>
      <c r="F37" s="371"/>
      <c r="G37" s="371"/>
      <c r="H37" s="372"/>
      <c r="I37" s="373" t="s">
        <v>405</v>
      </c>
      <c r="J37" s="374"/>
      <c r="K37" s="374"/>
      <c r="L37" s="375"/>
      <c r="M37" s="78"/>
    </row>
    <row r="38" spans="4:13" x14ac:dyDescent="0.2">
      <c r="D38" s="77"/>
      <c r="E38" s="370" t="s">
        <v>25</v>
      </c>
      <c r="F38" s="371"/>
      <c r="G38" s="371"/>
      <c r="H38" s="372"/>
      <c r="I38" s="373" t="s">
        <v>406</v>
      </c>
      <c r="J38" s="374"/>
      <c r="K38" s="374"/>
      <c r="L38" s="375"/>
      <c r="M38" s="78"/>
    </row>
    <row r="39" spans="4:13" x14ac:dyDescent="0.2">
      <c r="D39" s="77"/>
      <c r="E39" s="370" t="s">
        <v>38</v>
      </c>
      <c r="F39" s="371"/>
      <c r="G39" s="371"/>
      <c r="H39" s="372"/>
      <c r="I39" s="373" t="s">
        <v>406</v>
      </c>
      <c r="J39" s="374"/>
      <c r="K39" s="374"/>
      <c r="L39" s="375"/>
      <c r="M39" s="78"/>
    </row>
    <row r="40" spans="4:13" x14ac:dyDescent="0.2">
      <c r="D40" s="77"/>
      <c r="E40" s="370" t="s">
        <v>415</v>
      </c>
      <c r="F40" s="371"/>
      <c r="G40" s="371"/>
      <c r="H40" s="372"/>
      <c r="I40" s="373" t="s">
        <v>407</v>
      </c>
      <c r="J40" s="374"/>
      <c r="K40" s="374"/>
      <c r="L40" s="375"/>
      <c r="M40" s="78"/>
    </row>
    <row r="41" spans="4:13" x14ac:dyDescent="0.2">
      <c r="D41" s="77"/>
      <c r="E41" s="370" t="s">
        <v>41</v>
      </c>
      <c r="F41" s="371"/>
      <c r="G41" s="371"/>
      <c r="H41" s="372"/>
      <c r="I41" s="373" t="s">
        <v>408</v>
      </c>
      <c r="J41" s="374"/>
      <c r="K41" s="374"/>
      <c r="L41" s="375"/>
      <c r="M41" s="78"/>
    </row>
    <row r="42" spans="4:13" ht="13.5" thickBot="1" x14ac:dyDescent="0.25">
      <c r="D42" s="77"/>
      <c r="E42" s="376" t="s">
        <v>413</v>
      </c>
      <c r="F42" s="377"/>
      <c r="G42" s="377"/>
      <c r="H42" s="378"/>
      <c r="I42" s="379" t="s">
        <v>409</v>
      </c>
      <c r="J42" s="380"/>
      <c r="K42" s="380"/>
      <c r="L42" s="381"/>
      <c r="M42" s="78"/>
    </row>
    <row r="43" spans="4:13" x14ac:dyDescent="0.2">
      <c r="D43" s="77"/>
      <c r="E43" s="6"/>
      <c r="F43" s="6"/>
      <c r="G43" s="6"/>
      <c r="H43" s="6"/>
      <c r="I43" s="6"/>
      <c r="J43" s="6"/>
      <c r="K43" s="6"/>
      <c r="L43" s="6"/>
      <c r="M43" s="78"/>
    </row>
    <row r="44" spans="4:13" x14ac:dyDescent="0.2">
      <c r="D44" s="77"/>
      <c r="E44" s="6"/>
      <c r="F44" s="6"/>
      <c r="G44" s="6"/>
      <c r="H44" s="6"/>
      <c r="I44" s="6"/>
      <c r="J44" s="6"/>
      <c r="K44" s="6"/>
      <c r="L44" s="6"/>
      <c r="M44" s="78"/>
    </row>
    <row r="45" spans="4:13" x14ac:dyDescent="0.2">
      <c r="D45" s="77"/>
      <c r="E45" s="6"/>
      <c r="F45" s="6"/>
      <c r="G45" s="6"/>
      <c r="H45" s="6"/>
      <c r="I45" s="6"/>
      <c r="J45" s="6"/>
      <c r="K45" s="6"/>
      <c r="L45" s="6"/>
      <c r="M45" s="78"/>
    </row>
    <row r="46" spans="4:13" x14ac:dyDescent="0.2">
      <c r="D46" s="77"/>
      <c r="E46" s="6"/>
      <c r="F46" s="6"/>
      <c r="G46" s="6"/>
      <c r="H46" s="6"/>
      <c r="I46" s="6"/>
      <c r="J46" s="6"/>
      <c r="K46" s="6"/>
      <c r="L46" s="6"/>
      <c r="M46" s="78"/>
    </row>
    <row r="47" spans="4:13" x14ac:dyDescent="0.2">
      <c r="D47" s="77"/>
      <c r="E47" s="6"/>
      <c r="F47" s="6"/>
      <c r="G47" s="6"/>
      <c r="H47" s="6"/>
      <c r="I47" s="6"/>
      <c r="J47" s="6"/>
      <c r="K47" s="6"/>
      <c r="L47" s="6"/>
      <c r="M47" s="78"/>
    </row>
    <row r="48" spans="4:13" x14ac:dyDescent="0.2">
      <c r="D48" s="77"/>
      <c r="E48" s="6"/>
      <c r="F48" s="6"/>
      <c r="G48" s="6"/>
      <c r="H48" s="6"/>
      <c r="I48" s="6"/>
      <c r="J48" s="6"/>
      <c r="K48" s="6"/>
      <c r="L48" s="6"/>
      <c r="M48" s="78"/>
    </row>
    <row r="49" spans="4:13" x14ac:dyDescent="0.2">
      <c r="D49" s="77"/>
      <c r="E49" s="6"/>
      <c r="F49" s="6"/>
      <c r="G49" s="6"/>
      <c r="H49" s="6"/>
      <c r="I49" s="6"/>
      <c r="J49" s="6"/>
      <c r="K49" s="6"/>
      <c r="L49" s="6"/>
      <c r="M49" s="78"/>
    </row>
    <row r="50" spans="4:13" x14ac:dyDescent="0.2">
      <c r="D50" s="77"/>
      <c r="E50" s="6"/>
      <c r="F50" s="6"/>
      <c r="G50" s="6"/>
      <c r="H50" s="6"/>
      <c r="I50" s="6"/>
      <c r="J50" s="6"/>
      <c r="K50" s="6"/>
      <c r="L50" s="6"/>
      <c r="M50" s="78"/>
    </row>
    <row r="51" spans="4:13" ht="13.5" thickBot="1" x14ac:dyDescent="0.25">
      <c r="D51" s="80"/>
      <c r="E51" s="81"/>
      <c r="F51" s="81"/>
      <c r="G51" s="81"/>
      <c r="H51" s="81"/>
      <c r="I51" s="81"/>
      <c r="J51" s="81"/>
      <c r="K51" s="81"/>
      <c r="L51" s="81"/>
      <c r="M51" s="82"/>
    </row>
  </sheetData>
  <mergeCells count="35">
    <mergeCell ref="E28:H28"/>
    <mergeCell ref="E29:H29"/>
    <mergeCell ref="E30:H30"/>
    <mergeCell ref="E37:H37"/>
    <mergeCell ref="I37:L37"/>
    <mergeCell ref="F17:K21"/>
    <mergeCell ref="E35:H35"/>
    <mergeCell ref="I27:L27"/>
    <mergeCell ref="I26:L26"/>
    <mergeCell ref="I29:L29"/>
    <mergeCell ref="I28:L28"/>
    <mergeCell ref="I30:L30"/>
    <mergeCell ref="I31:L32"/>
    <mergeCell ref="I33:L33"/>
    <mergeCell ref="E31:H32"/>
    <mergeCell ref="E33:H33"/>
    <mergeCell ref="E34:H34"/>
    <mergeCell ref="E26:H26"/>
    <mergeCell ref="E27:H27"/>
    <mergeCell ref="E41:H41"/>
    <mergeCell ref="I41:L41"/>
    <mergeCell ref="E42:H42"/>
    <mergeCell ref="I42:L42"/>
    <mergeCell ref="E25:H25"/>
    <mergeCell ref="I25:L25"/>
    <mergeCell ref="E38:H38"/>
    <mergeCell ref="I38:L38"/>
    <mergeCell ref="E39:H39"/>
    <mergeCell ref="I39:L39"/>
    <mergeCell ref="E40:H40"/>
    <mergeCell ref="I40:L40"/>
    <mergeCell ref="I34:L34"/>
    <mergeCell ref="I35:L35"/>
    <mergeCell ref="E36:H36"/>
    <mergeCell ref="I36:L3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158"/>
  <sheetViews>
    <sheetView topLeftCell="I13" zoomScale="115" zoomScaleNormal="115" workbookViewId="0">
      <selection activeCell="O20" sqref="O20"/>
    </sheetView>
  </sheetViews>
  <sheetFormatPr defaultRowHeight="12.75" x14ac:dyDescent="0.2"/>
  <cols>
    <col min="2" max="2" width="10.85546875" customWidth="1"/>
    <col min="3" max="3" width="18.5703125" style="16" customWidth="1"/>
    <col min="4" max="4" width="9.140625" style="19" customWidth="1"/>
    <col min="5" max="5" width="13.7109375" customWidth="1"/>
    <col min="6" max="6" width="11.42578125" customWidth="1"/>
    <col min="7" max="7" width="11.85546875" customWidth="1"/>
    <col min="8" max="8" width="53.140625" customWidth="1"/>
    <col min="10" max="10" width="11" customWidth="1"/>
    <col min="11" max="11" width="19.140625" style="12" customWidth="1"/>
    <col min="12" max="12" width="15.85546875" style="1" customWidth="1"/>
    <col min="14" max="14" width="12.140625" customWidth="1"/>
    <col min="15" max="15" width="11.85546875" customWidth="1"/>
    <col min="16" max="16" width="57.42578125" customWidth="1"/>
  </cols>
  <sheetData>
    <row r="7" spans="1:16" ht="13.5" thickBot="1" x14ac:dyDescent="0.25"/>
    <row r="8" spans="1:16" ht="16.5" thickBot="1" x14ac:dyDescent="0.3">
      <c r="B8" s="108"/>
      <c r="C8" s="151"/>
      <c r="D8" s="152"/>
      <c r="E8" s="153"/>
      <c r="F8" s="153"/>
      <c r="G8" s="153"/>
      <c r="H8" s="153"/>
      <c r="I8" s="153"/>
      <c r="J8" s="153"/>
      <c r="K8" s="153"/>
      <c r="L8" s="154"/>
      <c r="M8" s="109"/>
      <c r="N8" s="109"/>
      <c r="O8" s="109"/>
      <c r="P8" s="110"/>
    </row>
    <row r="9" spans="1:16" ht="15.75" x14ac:dyDescent="0.25">
      <c r="B9" s="155"/>
      <c r="C9" s="84"/>
      <c r="D9" s="90"/>
      <c r="E9" s="420" t="s">
        <v>214</v>
      </c>
      <c r="F9" s="421"/>
      <c r="G9" s="421"/>
      <c r="H9" s="421"/>
      <c r="I9" s="421"/>
      <c r="J9" s="421"/>
      <c r="K9" s="421"/>
      <c r="L9" s="422"/>
      <c r="M9" s="87"/>
      <c r="N9" s="84"/>
      <c r="O9" s="84"/>
      <c r="P9" s="156"/>
    </row>
    <row r="10" spans="1:16" ht="15.75" x14ac:dyDescent="0.25">
      <c r="B10" s="155"/>
      <c r="C10" s="84"/>
      <c r="D10" s="90"/>
      <c r="E10" s="423" t="s">
        <v>438</v>
      </c>
      <c r="F10" s="424"/>
      <c r="G10" s="424"/>
      <c r="H10" s="424"/>
      <c r="I10" s="424"/>
      <c r="J10" s="424"/>
      <c r="K10" s="424"/>
      <c r="L10" s="425"/>
      <c r="M10" s="87"/>
      <c r="N10" s="84"/>
      <c r="O10" s="84"/>
      <c r="P10" s="156"/>
    </row>
    <row r="11" spans="1:16" ht="15" x14ac:dyDescent="0.25">
      <c r="B11" s="157"/>
      <c r="C11" s="85"/>
      <c r="D11" s="86"/>
      <c r="E11" s="426" t="s">
        <v>416</v>
      </c>
      <c r="F11" s="427"/>
      <c r="G11" s="427"/>
      <c r="H11" s="427"/>
      <c r="I11" s="427"/>
      <c r="J11" s="427"/>
      <c r="K11" s="427"/>
      <c r="L11" s="428"/>
      <c r="M11" s="87"/>
      <c r="N11" s="84"/>
      <c r="O11" s="84"/>
      <c r="P11" s="156"/>
    </row>
    <row r="12" spans="1:16" ht="15.75" thickBot="1" x14ac:dyDescent="0.3">
      <c r="B12" s="143"/>
      <c r="C12" s="103"/>
      <c r="D12" s="104"/>
      <c r="E12" s="429" t="s">
        <v>213</v>
      </c>
      <c r="F12" s="430"/>
      <c r="G12" s="430"/>
      <c r="H12" s="430"/>
      <c r="I12" s="430"/>
      <c r="J12" s="430"/>
      <c r="K12" s="430"/>
      <c r="L12" s="431"/>
      <c r="M12" s="97"/>
      <c r="N12" s="91"/>
      <c r="O12" s="91"/>
      <c r="P12" s="111"/>
    </row>
    <row r="13" spans="1:16" ht="15" x14ac:dyDescent="0.25">
      <c r="B13" s="157"/>
      <c r="C13" s="85"/>
      <c r="D13" s="85"/>
      <c r="E13" s="126"/>
      <c r="F13" s="126"/>
      <c r="G13" s="126"/>
      <c r="H13" s="126"/>
      <c r="I13" s="126"/>
      <c r="J13" s="126"/>
      <c r="K13" s="126"/>
      <c r="L13" s="126"/>
      <c r="M13" s="84"/>
      <c r="N13" s="84"/>
      <c r="O13" s="84"/>
      <c r="P13" s="156"/>
    </row>
    <row r="14" spans="1:16" ht="15.75" thickBot="1" x14ac:dyDescent="0.3">
      <c r="B14" s="122"/>
      <c r="C14" s="123"/>
      <c r="D14" s="123"/>
      <c r="E14" s="158"/>
      <c r="F14" s="158"/>
      <c r="G14" s="158"/>
      <c r="H14" s="158"/>
      <c r="I14" s="158"/>
      <c r="J14" s="158"/>
      <c r="K14" s="158"/>
      <c r="L14" s="158"/>
      <c r="M14" s="159"/>
      <c r="N14" s="159"/>
      <c r="O14" s="159"/>
      <c r="P14" s="160"/>
    </row>
    <row r="15" spans="1:16" x14ac:dyDescent="0.2">
      <c r="A15" s="412">
        <v>1</v>
      </c>
      <c r="B15" s="83"/>
      <c r="C15" s="83"/>
      <c r="D15" s="141"/>
      <c r="E15" s="418" t="s">
        <v>215</v>
      </c>
      <c r="F15" s="419"/>
      <c r="G15" s="419" t="s">
        <v>218</v>
      </c>
      <c r="H15" s="419"/>
      <c r="I15" s="88" t="s">
        <v>217</v>
      </c>
      <c r="J15" s="419" t="s">
        <v>216</v>
      </c>
      <c r="K15" s="419"/>
      <c r="L15" s="89" t="s">
        <v>439</v>
      </c>
      <c r="M15" s="83"/>
      <c r="N15" s="83"/>
      <c r="O15" s="83"/>
      <c r="P15" s="83"/>
    </row>
    <row r="16" spans="1:16" ht="16.5" thickBot="1" x14ac:dyDescent="0.3">
      <c r="A16" s="413"/>
      <c r="B16" s="83"/>
      <c r="C16" s="83"/>
      <c r="D16" s="142"/>
      <c r="E16" s="414" t="s">
        <v>209</v>
      </c>
      <c r="F16" s="415"/>
      <c r="G16" s="415"/>
      <c r="H16" s="415"/>
      <c r="I16" s="415"/>
      <c r="J16" s="415"/>
      <c r="K16" s="415"/>
      <c r="L16" s="417"/>
      <c r="M16" s="83"/>
      <c r="N16" s="83"/>
      <c r="O16" s="83"/>
      <c r="P16" s="83"/>
    </row>
    <row r="17" spans="1:16" ht="13.5" thickBot="1" x14ac:dyDescent="0.25">
      <c r="B17" s="92" t="s">
        <v>111</v>
      </c>
      <c r="C17" s="94" t="s">
        <v>112</v>
      </c>
      <c r="D17" s="94" t="s">
        <v>113</v>
      </c>
      <c r="E17" s="95" t="s">
        <v>114</v>
      </c>
      <c r="F17" s="95" t="s">
        <v>115</v>
      </c>
      <c r="G17" s="95" t="s">
        <v>116</v>
      </c>
      <c r="H17" s="327" t="s">
        <v>117</v>
      </c>
      <c r="I17" s="75"/>
      <c r="J17" s="92" t="s">
        <v>111</v>
      </c>
      <c r="K17" s="93" t="s">
        <v>118</v>
      </c>
      <c r="L17" s="93" t="s">
        <v>113</v>
      </c>
      <c r="M17" s="95" t="s">
        <v>114</v>
      </c>
      <c r="N17" s="95" t="s">
        <v>115</v>
      </c>
      <c r="O17" s="95" t="s">
        <v>116</v>
      </c>
      <c r="P17" s="96" t="s">
        <v>117</v>
      </c>
    </row>
    <row r="18" spans="1:16" ht="30.75" customHeight="1" x14ac:dyDescent="0.2">
      <c r="B18" s="226">
        <v>1</v>
      </c>
      <c r="C18" s="221">
        <f>SUM(14924-451+B18*56)</f>
        <v>14529</v>
      </c>
      <c r="D18" s="66" t="s">
        <v>7</v>
      </c>
      <c r="E18" s="100"/>
      <c r="F18" s="100"/>
      <c r="G18" s="100"/>
      <c r="H18" s="29" t="s">
        <v>972</v>
      </c>
      <c r="I18" s="6"/>
      <c r="J18" s="229">
        <v>1</v>
      </c>
      <c r="K18" s="214">
        <f>SUM(14924+277+J18*56)</f>
        <v>15257</v>
      </c>
      <c r="L18" s="66" t="s">
        <v>7</v>
      </c>
      <c r="M18" s="100"/>
      <c r="N18" s="100"/>
      <c r="O18" s="100"/>
      <c r="P18" s="112" t="s">
        <v>973</v>
      </c>
    </row>
    <row r="19" spans="1:16" ht="59.25" customHeight="1" thickBot="1" x14ac:dyDescent="0.25">
      <c r="B19" s="335">
        <v>2</v>
      </c>
      <c r="C19" s="333">
        <f>SUM(14924-451+B19*56)</f>
        <v>14585</v>
      </c>
      <c r="D19" s="66" t="s">
        <v>7</v>
      </c>
      <c r="E19" s="136"/>
      <c r="F19" s="136"/>
      <c r="G19" s="136"/>
      <c r="H19" s="251" t="s">
        <v>965</v>
      </c>
      <c r="I19" s="81"/>
      <c r="J19" s="333">
        <v>2</v>
      </c>
      <c r="K19" s="334">
        <f>SUM(14924+277+J19*56)</f>
        <v>15313</v>
      </c>
      <c r="L19" s="66" t="s">
        <v>7</v>
      </c>
      <c r="M19" s="136"/>
      <c r="N19" s="136"/>
      <c r="O19" s="136"/>
      <c r="P19" s="252" t="s">
        <v>966</v>
      </c>
    </row>
    <row r="20" spans="1:16" x14ac:dyDescent="0.2">
      <c r="A20" s="412">
        <v>2</v>
      </c>
      <c r="B20" s="83"/>
      <c r="C20" s="83"/>
      <c r="D20" s="141"/>
      <c r="E20" s="418" t="s">
        <v>219</v>
      </c>
      <c r="F20" s="419"/>
      <c r="G20" s="419" t="s">
        <v>220</v>
      </c>
      <c r="H20" s="419"/>
      <c r="I20" s="88" t="s">
        <v>217</v>
      </c>
      <c r="J20" s="419" t="s">
        <v>216</v>
      </c>
      <c r="K20" s="419"/>
      <c r="L20" s="89" t="s">
        <v>440</v>
      </c>
      <c r="M20" s="83"/>
      <c r="N20" s="83"/>
      <c r="O20" s="83"/>
      <c r="P20" s="83"/>
    </row>
    <row r="21" spans="1:16" ht="16.5" thickBot="1" x14ac:dyDescent="0.3">
      <c r="A21" s="413"/>
      <c r="B21" s="83"/>
      <c r="C21" s="83"/>
      <c r="D21" s="142"/>
      <c r="E21" s="414" t="s">
        <v>140</v>
      </c>
      <c r="F21" s="415"/>
      <c r="G21" s="415"/>
      <c r="H21" s="415"/>
      <c r="I21" s="415"/>
      <c r="J21" s="415"/>
      <c r="K21" s="415"/>
      <c r="L21" s="417"/>
      <c r="M21" s="83"/>
      <c r="N21" s="83"/>
      <c r="O21" s="83"/>
      <c r="P21" s="83"/>
    </row>
    <row r="22" spans="1:16" ht="13.5" thickBot="1" x14ac:dyDescent="0.25">
      <c r="B22" s="92" t="s">
        <v>111</v>
      </c>
      <c r="C22" s="94" t="s">
        <v>112</v>
      </c>
      <c r="D22" s="94" t="s">
        <v>113</v>
      </c>
      <c r="E22" s="95" t="s">
        <v>114</v>
      </c>
      <c r="F22" s="95" t="s">
        <v>115</v>
      </c>
      <c r="G22" s="95" t="s">
        <v>116</v>
      </c>
      <c r="H22" s="96" t="s">
        <v>117</v>
      </c>
      <c r="I22" s="75"/>
      <c r="J22" s="92" t="s">
        <v>111</v>
      </c>
      <c r="K22" s="93" t="s">
        <v>118</v>
      </c>
      <c r="L22" s="93" t="s">
        <v>113</v>
      </c>
      <c r="M22" s="95" t="s">
        <v>114</v>
      </c>
      <c r="N22" s="95" t="s">
        <v>115</v>
      </c>
      <c r="O22" s="95" t="s">
        <v>116</v>
      </c>
      <c r="P22" s="96" t="s">
        <v>117</v>
      </c>
    </row>
    <row r="23" spans="1:16" ht="225.75" customHeight="1" x14ac:dyDescent="0.2">
      <c r="B23" s="220">
        <v>1</v>
      </c>
      <c r="C23" s="221">
        <f>SUM(14924-437+1*28)</f>
        <v>14515</v>
      </c>
      <c r="D23" s="66" t="s">
        <v>7</v>
      </c>
      <c r="E23" s="100"/>
      <c r="F23" s="100"/>
      <c r="G23" s="100"/>
      <c r="H23" s="217" t="s">
        <v>970</v>
      </c>
      <c r="I23" s="6"/>
      <c r="J23" s="221">
        <v>1</v>
      </c>
      <c r="K23" s="221">
        <f>SUM(14924+291+28)</f>
        <v>15243</v>
      </c>
      <c r="L23" s="66" t="s">
        <v>7</v>
      </c>
      <c r="M23" s="100"/>
      <c r="N23" s="100"/>
      <c r="O23" s="100"/>
      <c r="P23" s="218" t="s">
        <v>971</v>
      </c>
    </row>
    <row r="24" spans="1:16" ht="167.25" customHeight="1" x14ac:dyDescent="0.2">
      <c r="B24" s="163">
        <v>2</v>
      </c>
      <c r="C24" s="168">
        <f>SUM(C23+28)</f>
        <v>14543</v>
      </c>
      <c r="D24" s="20" t="s">
        <v>7</v>
      </c>
      <c r="E24" s="4"/>
      <c r="F24" s="4"/>
      <c r="G24" s="4"/>
      <c r="H24" s="24" t="s">
        <v>789</v>
      </c>
      <c r="I24" s="6"/>
      <c r="J24" s="168">
        <v>2</v>
      </c>
      <c r="K24" s="168">
        <f>SUM(K23+28)</f>
        <v>15271</v>
      </c>
      <c r="L24" s="20" t="s">
        <v>7</v>
      </c>
      <c r="M24" s="4"/>
      <c r="N24" s="4"/>
      <c r="O24" s="4"/>
      <c r="P24" s="134" t="s">
        <v>790</v>
      </c>
    </row>
    <row r="25" spans="1:16" ht="149.25" customHeight="1" x14ac:dyDescent="0.2">
      <c r="B25" s="163">
        <v>3</v>
      </c>
      <c r="C25" s="168">
        <f>SUM(C24+28)</f>
        <v>14571</v>
      </c>
      <c r="D25" s="17" t="s">
        <v>7</v>
      </c>
      <c r="E25" s="9"/>
      <c r="F25" s="9"/>
      <c r="G25" s="9"/>
      <c r="H25" s="39" t="s">
        <v>911</v>
      </c>
      <c r="I25" s="6"/>
      <c r="J25" s="168">
        <v>3</v>
      </c>
      <c r="K25" s="168">
        <f>SUM(K24+28)</f>
        <v>15299</v>
      </c>
      <c r="L25" s="17" t="s">
        <v>7</v>
      </c>
      <c r="M25" s="9"/>
      <c r="N25" s="9"/>
      <c r="O25" s="9"/>
      <c r="P25" s="181" t="s">
        <v>912</v>
      </c>
    </row>
    <row r="26" spans="1:16" ht="261" customHeight="1" thickBot="1" x14ac:dyDescent="0.25">
      <c r="B26" s="165">
        <v>4</v>
      </c>
      <c r="C26" s="169">
        <f>SUM(C25+28)</f>
        <v>14599</v>
      </c>
      <c r="D26" s="173" t="s">
        <v>7</v>
      </c>
      <c r="E26" s="174"/>
      <c r="F26" s="174"/>
      <c r="G26" s="174"/>
      <c r="H26" s="206" t="s">
        <v>963</v>
      </c>
      <c r="I26" s="81"/>
      <c r="J26" s="169">
        <v>4</v>
      </c>
      <c r="K26" s="169">
        <f>SUM(K25+28)</f>
        <v>15327</v>
      </c>
      <c r="L26" s="173" t="s">
        <v>7</v>
      </c>
      <c r="M26" s="174"/>
      <c r="N26" s="174"/>
      <c r="O26" s="174"/>
      <c r="P26" s="200" t="s">
        <v>964</v>
      </c>
    </row>
    <row r="27" spans="1:16" x14ac:dyDescent="0.2">
      <c r="A27" s="412">
        <v>3</v>
      </c>
      <c r="B27" s="83"/>
      <c r="C27" s="83"/>
      <c r="D27" s="141"/>
      <c r="E27" s="418" t="s">
        <v>221</v>
      </c>
      <c r="F27" s="419"/>
      <c r="G27" s="419" t="s">
        <v>222</v>
      </c>
      <c r="H27" s="419"/>
      <c r="I27" s="88" t="s">
        <v>217</v>
      </c>
      <c r="J27" s="419" t="s">
        <v>216</v>
      </c>
      <c r="K27" s="419"/>
      <c r="L27" s="89" t="s">
        <v>441</v>
      </c>
      <c r="M27" s="83"/>
      <c r="N27" s="83"/>
      <c r="O27" s="83"/>
      <c r="P27" s="83"/>
    </row>
    <row r="28" spans="1:16" ht="16.5" thickBot="1" x14ac:dyDescent="0.3">
      <c r="A28" s="413"/>
      <c r="B28" s="83"/>
      <c r="C28" s="83"/>
      <c r="D28" s="142"/>
      <c r="E28" s="414" t="s">
        <v>144</v>
      </c>
      <c r="F28" s="415"/>
      <c r="G28" s="415"/>
      <c r="H28" s="415"/>
      <c r="I28" s="415"/>
      <c r="J28" s="415"/>
      <c r="K28" s="415"/>
      <c r="L28" s="417"/>
      <c r="M28" s="83"/>
      <c r="N28" s="83"/>
      <c r="O28" s="83"/>
      <c r="P28" s="83"/>
    </row>
    <row r="29" spans="1:16" ht="13.5" thickBot="1" x14ac:dyDescent="0.25">
      <c r="B29" s="92" t="s">
        <v>111</v>
      </c>
      <c r="C29" s="94" t="s">
        <v>112</v>
      </c>
      <c r="D29" s="94" t="s">
        <v>113</v>
      </c>
      <c r="E29" s="95" t="s">
        <v>114</v>
      </c>
      <c r="F29" s="95" t="s">
        <v>115</v>
      </c>
      <c r="G29" s="95" t="s">
        <v>116</v>
      </c>
      <c r="H29" s="96" t="s">
        <v>117</v>
      </c>
      <c r="I29" s="75"/>
      <c r="J29" s="92" t="s">
        <v>111</v>
      </c>
      <c r="K29" s="93" t="s">
        <v>118</v>
      </c>
      <c r="L29" s="93" t="s">
        <v>113</v>
      </c>
      <c r="M29" s="95" t="s">
        <v>114</v>
      </c>
      <c r="N29" s="95" t="s">
        <v>115</v>
      </c>
      <c r="O29" s="95" t="s">
        <v>116</v>
      </c>
      <c r="P29" s="96" t="s">
        <v>117</v>
      </c>
    </row>
    <row r="30" spans="1:16" ht="140.25" customHeight="1" x14ac:dyDescent="0.2">
      <c r="B30" s="220">
        <v>1</v>
      </c>
      <c r="C30" s="221">
        <f>SUM(14924-423+14)</f>
        <v>14515</v>
      </c>
      <c r="D30" s="66" t="s">
        <v>7</v>
      </c>
      <c r="E30" s="100"/>
      <c r="F30" s="100"/>
      <c r="G30" s="100"/>
      <c r="H30" s="217" t="s">
        <v>939</v>
      </c>
      <c r="I30" s="6"/>
      <c r="J30" s="221">
        <v>1</v>
      </c>
      <c r="K30" s="221">
        <f>SUM(14924+305+14)</f>
        <v>15243</v>
      </c>
      <c r="L30" s="66" t="s">
        <v>7</v>
      </c>
      <c r="M30" s="100"/>
      <c r="N30" s="100"/>
      <c r="O30" s="100"/>
      <c r="P30" s="218" t="s">
        <v>940</v>
      </c>
    </row>
    <row r="31" spans="1:16" ht="51" customHeight="1" x14ac:dyDescent="0.2">
      <c r="B31" s="163">
        <v>2</v>
      </c>
      <c r="C31" s="168">
        <f>SUM(C30+14)</f>
        <v>14529</v>
      </c>
      <c r="D31" s="20" t="s">
        <v>7</v>
      </c>
      <c r="E31" s="4"/>
      <c r="F31" s="4"/>
      <c r="G31" s="4"/>
      <c r="H31" s="39" t="s">
        <v>796</v>
      </c>
      <c r="I31" s="6"/>
      <c r="J31" s="168">
        <v>2</v>
      </c>
      <c r="K31" s="168">
        <f>SUM(K30+14)</f>
        <v>15257</v>
      </c>
      <c r="L31" s="20" t="s">
        <v>7</v>
      </c>
      <c r="M31" s="4"/>
      <c r="N31" s="4"/>
      <c r="O31" s="4"/>
      <c r="P31" s="181" t="s">
        <v>797</v>
      </c>
    </row>
    <row r="32" spans="1:16" ht="63.75" x14ac:dyDescent="0.2">
      <c r="B32" s="163">
        <v>3</v>
      </c>
      <c r="C32" s="168">
        <f t="shared" ref="C32:C37" si="0">SUM(C31+14)</f>
        <v>14543</v>
      </c>
      <c r="D32" s="17" t="s">
        <v>7</v>
      </c>
      <c r="E32" s="9"/>
      <c r="F32" s="9"/>
      <c r="G32" s="9"/>
      <c r="H32" s="39" t="s">
        <v>785</v>
      </c>
      <c r="I32" s="6"/>
      <c r="J32" s="168">
        <v>3</v>
      </c>
      <c r="K32" s="168">
        <f t="shared" ref="K32:K37" si="1">SUM(K31+14)</f>
        <v>15271</v>
      </c>
      <c r="L32" s="17" t="s">
        <v>7</v>
      </c>
      <c r="M32" s="9"/>
      <c r="N32" s="9"/>
      <c r="O32" s="9"/>
      <c r="P32" s="170" t="s">
        <v>786</v>
      </c>
    </row>
    <row r="33" spans="1:16" ht="25.5" x14ac:dyDescent="0.2">
      <c r="B33" s="163">
        <v>4</v>
      </c>
      <c r="C33" s="168">
        <f t="shared" si="0"/>
        <v>14557</v>
      </c>
      <c r="D33" s="17" t="s">
        <v>7</v>
      </c>
      <c r="E33" s="9"/>
      <c r="F33" s="9"/>
      <c r="G33" s="9"/>
      <c r="H33" s="24" t="s">
        <v>732</v>
      </c>
      <c r="I33" s="6"/>
      <c r="J33" s="168">
        <v>4</v>
      </c>
      <c r="K33" s="168">
        <f t="shared" si="1"/>
        <v>15285</v>
      </c>
      <c r="L33" s="17" t="s">
        <v>7</v>
      </c>
      <c r="M33" s="9"/>
      <c r="N33" s="9"/>
      <c r="O33" s="9"/>
      <c r="P33" s="134" t="s">
        <v>733</v>
      </c>
    </row>
    <row r="34" spans="1:16" ht="75" customHeight="1" x14ac:dyDescent="0.2">
      <c r="B34" s="163">
        <v>5</v>
      </c>
      <c r="C34" s="168">
        <f t="shared" si="0"/>
        <v>14571</v>
      </c>
      <c r="D34" s="17" t="s">
        <v>7</v>
      </c>
      <c r="E34" s="9"/>
      <c r="F34" s="9"/>
      <c r="G34" s="9"/>
      <c r="H34" s="39" t="s">
        <v>751</v>
      </c>
      <c r="I34" s="6"/>
      <c r="J34" s="168">
        <v>5</v>
      </c>
      <c r="K34" s="168">
        <f t="shared" si="1"/>
        <v>15299</v>
      </c>
      <c r="L34" s="17" t="s">
        <v>7</v>
      </c>
      <c r="M34" s="9"/>
      <c r="N34" s="9"/>
      <c r="O34" s="9"/>
      <c r="P34" s="181" t="s">
        <v>752</v>
      </c>
    </row>
    <row r="35" spans="1:16" ht="72" customHeight="1" x14ac:dyDescent="0.2">
      <c r="B35" s="163">
        <v>6</v>
      </c>
      <c r="C35" s="168">
        <f t="shared" si="0"/>
        <v>14585</v>
      </c>
      <c r="D35" s="17" t="s">
        <v>7</v>
      </c>
      <c r="E35" s="9"/>
      <c r="F35" s="9"/>
      <c r="G35" s="9"/>
      <c r="H35" s="24" t="s">
        <v>639</v>
      </c>
      <c r="I35" s="6"/>
      <c r="J35" s="168">
        <v>6</v>
      </c>
      <c r="K35" s="168">
        <f t="shared" si="1"/>
        <v>15313</v>
      </c>
      <c r="L35" s="17" t="s">
        <v>7</v>
      </c>
      <c r="M35" s="9"/>
      <c r="N35" s="9"/>
      <c r="O35" s="9"/>
      <c r="P35" s="134" t="s">
        <v>640</v>
      </c>
    </row>
    <row r="36" spans="1:16" ht="77.25" customHeight="1" x14ac:dyDescent="0.2">
      <c r="B36" s="163">
        <v>7</v>
      </c>
      <c r="C36" s="168">
        <f t="shared" si="0"/>
        <v>14599</v>
      </c>
      <c r="D36" s="17" t="s">
        <v>7</v>
      </c>
      <c r="E36" s="9"/>
      <c r="F36" s="9"/>
      <c r="G36" s="9"/>
      <c r="H36" s="24" t="s">
        <v>820</v>
      </c>
      <c r="I36" s="6"/>
      <c r="J36" s="168">
        <v>7</v>
      </c>
      <c r="K36" s="168">
        <f t="shared" si="1"/>
        <v>15327</v>
      </c>
      <c r="L36" s="17" t="s">
        <v>7</v>
      </c>
      <c r="M36" s="9"/>
      <c r="N36" s="9"/>
      <c r="O36" s="9"/>
      <c r="P36" s="134" t="s">
        <v>821</v>
      </c>
    </row>
    <row r="37" spans="1:16" ht="128.25" customHeight="1" thickBot="1" x14ac:dyDescent="0.25">
      <c r="B37" s="165">
        <v>8</v>
      </c>
      <c r="C37" s="169">
        <f t="shared" si="0"/>
        <v>14613</v>
      </c>
      <c r="D37" s="173" t="s">
        <v>7</v>
      </c>
      <c r="E37" s="174"/>
      <c r="F37" s="174"/>
      <c r="G37" s="174"/>
      <c r="H37" s="199" t="s">
        <v>664</v>
      </c>
      <c r="I37" s="81"/>
      <c r="J37" s="169">
        <v>8</v>
      </c>
      <c r="K37" s="169">
        <f t="shared" si="1"/>
        <v>15341</v>
      </c>
      <c r="L37" s="173" t="s">
        <v>7</v>
      </c>
      <c r="M37" s="174"/>
      <c r="N37" s="174"/>
      <c r="O37" s="174"/>
      <c r="P37" s="200" t="s">
        <v>665</v>
      </c>
    </row>
    <row r="38" spans="1:16" x14ac:dyDescent="0.2">
      <c r="A38" s="412">
        <v>4</v>
      </c>
      <c r="B38" s="83"/>
      <c r="C38" s="83"/>
      <c r="D38" s="141"/>
      <c r="E38" s="418" t="s">
        <v>223</v>
      </c>
      <c r="F38" s="419"/>
      <c r="G38" s="419" t="s">
        <v>224</v>
      </c>
      <c r="H38" s="419"/>
      <c r="I38" s="88" t="s">
        <v>217</v>
      </c>
      <c r="J38" s="419" t="s">
        <v>216</v>
      </c>
      <c r="K38" s="419"/>
      <c r="L38" s="89" t="s">
        <v>442</v>
      </c>
      <c r="M38" s="83"/>
      <c r="N38" s="83"/>
      <c r="O38" s="83"/>
      <c r="P38" s="83"/>
    </row>
    <row r="39" spans="1:16" ht="16.5" thickBot="1" x14ac:dyDescent="0.3">
      <c r="A39" s="413"/>
      <c r="B39" s="83"/>
      <c r="C39" s="83"/>
      <c r="D39" s="142"/>
      <c r="E39" s="414" t="s">
        <v>147</v>
      </c>
      <c r="F39" s="415"/>
      <c r="G39" s="415"/>
      <c r="H39" s="415"/>
      <c r="I39" s="415"/>
      <c r="J39" s="415"/>
      <c r="K39" s="415"/>
      <c r="L39" s="417"/>
      <c r="M39" s="83"/>
      <c r="N39" s="83"/>
      <c r="O39" s="83"/>
      <c r="P39" s="83"/>
    </row>
    <row r="40" spans="1:16" ht="13.5" thickBot="1" x14ac:dyDescent="0.25">
      <c r="B40" s="92" t="s">
        <v>111</v>
      </c>
      <c r="C40" s="94" t="s">
        <v>112</v>
      </c>
      <c r="D40" s="94" t="s">
        <v>113</v>
      </c>
      <c r="E40" s="95" t="s">
        <v>114</v>
      </c>
      <c r="F40" s="95" t="s">
        <v>115</v>
      </c>
      <c r="G40" s="95" t="s">
        <v>116</v>
      </c>
      <c r="H40" s="96" t="s">
        <v>117</v>
      </c>
      <c r="I40" s="75"/>
      <c r="J40" s="92" t="s">
        <v>111</v>
      </c>
      <c r="K40" s="93" t="s">
        <v>118</v>
      </c>
      <c r="L40" s="93" t="s">
        <v>113</v>
      </c>
      <c r="M40" s="95" t="s">
        <v>114</v>
      </c>
      <c r="N40" s="95" t="s">
        <v>115</v>
      </c>
      <c r="O40" s="95" t="s">
        <v>116</v>
      </c>
      <c r="P40" s="96" t="s">
        <v>117</v>
      </c>
    </row>
    <row r="41" spans="1:16" s="23" customFormat="1" ht="250.5" customHeight="1" x14ac:dyDescent="0.2">
      <c r="B41" s="220">
        <v>1</v>
      </c>
      <c r="C41" s="221">
        <f>SUM(14924-426.5+B41*7)</f>
        <v>14504.5</v>
      </c>
      <c r="D41" s="66" t="s">
        <v>7</v>
      </c>
      <c r="E41" s="67"/>
      <c r="F41" s="67"/>
      <c r="G41" s="67"/>
      <c r="H41" s="68" t="s">
        <v>583</v>
      </c>
      <c r="I41" s="133"/>
      <c r="J41" s="221">
        <v>1</v>
      </c>
      <c r="K41" s="221">
        <f>SUM(14924+301.5+J41*7)</f>
        <v>15232.5</v>
      </c>
      <c r="L41" s="66" t="s">
        <v>7</v>
      </c>
      <c r="M41" s="67"/>
      <c r="N41" s="67"/>
      <c r="O41" s="133"/>
      <c r="P41" s="258" t="s">
        <v>584</v>
      </c>
    </row>
    <row r="42" spans="1:16" s="23" customFormat="1" ht="38.25" x14ac:dyDescent="0.2">
      <c r="B42" s="163">
        <v>2</v>
      </c>
      <c r="C42" s="168">
        <f t="shared" ref="C42:C55" si="2">SUM(14924-426.5+B42*7)</f>
        <v>14511.5</v>
      </c>
      <c r="D42" s="20" t="s">
        <v>7</v>
      </c>
      <c r="E42" s="25"/>
      <c r="F42" s="25"/>
      <c r="G42" s="25"/>
      <c r="H42" s="24" t="s">
        <v>511</v>
      </c>
      <c r="I42" s="133"/>
      <c r="J42" s="168">
        <v>2</v>
      </c>
      <c r="K42" s="168">
        <f>SUM(14924+301.5+J42*7)</f>
        <v>15239.5</v>
      </c>
      <c r="L42" s="20" t="s">
        <v>7</v>
      </c>
      <c r="M42" s="25"/>
      <c r="N42" s="25"/>
      <c r="O42" s="25"/>
      <c r="P42" s="181" t="s">
        <v>493</v>
      </c>
    </row>
    <row r="43" spans="1:16" s="23" customFormat="1" ht="90" customHeight="1" x14ac:dyDescent="0.2">
      <c r="B43" s="163">
        <v>3</v>
      </c>
      <c r="C43" s="168">
        <f>SUM(14924-426.5+B43*7)</f>
        <v>14518.5</v>
      </c>
      <c r="D43" s="17" t="s">
        <v>7</v>
      </c>
      <c r="E43" s="22"/>
      <c r="F43" s="22"/>
      <c r="G43" s="22"/>
      <c r="H43" s="24" t="s">
        <v>678</v>
      </c>
      <c r="I43" s="133"/>
      <c r="J43" s="168">
        <v>3</v>
      </c>
      <c r="K43" s="168">
        <f t="shared" ref="K43:K56" si="3">SUM(14924+301.5+J43*7)</f>
        <v>15246.5</v>
      </c>
      <c r="L43" s="17" t="s">
        <v>7</v>
      </c>
      <c r="M43" s="22"/>
      <c r="N43" s="22"/>
      <c r="O43" s="22"/>
      <c r="P43" s="134" t="s">
        <v>679</v>
      </c>
    </row>
    <row r="44" spans="1:16" s="23" customFormat="1" ht="38.25" x14ac:dyDescent="0.2">
      <c r="B44" s="163">
        <v>4</v>
      </c>
      <c r="C44" s="168">
        <f t="shared" si="2"/>
        <v>14525.5</v>
      </c>
      <c r="D44" s="17" t="s">
        <v>7</v>
      </c>
      <c r="E44" s="22"/>
      <c r="F44" s="22"/>
      <c r="G44" s="22"/>
      <c r="H44" s="24" t="s">
        <v>909</v>
      </c>
      <c r="I44" s="133"/>
      <c r="J44" s="168">
        <v>4</v>
      </c>
      <c r="K44" s="168">
        <f>SUM(14924+301.5+J44*7)</f>
        <v>15253.5</v>
      </c>
      <c r="L44" s="17" t="s">
        <v>7</v>
      </c>
      <c r="M44" s="22"/>
      <c r="N44" s="22"/>
      <c r="O44" s="22"/>
      <c r="P44" s="181" t="s">
        <v>910</v>
      </c>
    </row>
    <row r="45" spans="1:16" s="23" customFormat="1" ht="77.25" customHeight="1" x14ac:dyDescent="0.2">
      <c r="B45" s="163">
        <v>5</v>
      </c>
      <c r="C45" s="168">
        <f t="shared" si="2"/>
        <v>14532.5</v>
      </c>
      <c r="D45" s="17" t="s">
        <v>7</v>
      </c>
      <c r="E45" s="22"/>
      <c r="F45" s="22"/>
      <c r="G45" s="22"/>
      <c r="H45" s="24" t="s">
        <v>609</v>
      </c>
      <c r="I45" s="133"/>
      <c r="J45" s="168">
        <v>5</v>
      </c>
      <c r="K45" s="168">
        <f t="shared" si="3"/>
        <v>15260.5</v>
      </c>
      <c r="L45" s="17" t="s">
        <v>7</v>
      </c>
      <c r="M45" s="22"/>
      <c r="N45" s="22"/>
      <c r="O45" s="22"/>
      <c r="P45" s="134" t="s">
        <v>610</v>
      </c>
    </row>
    <row r="46" spans="1:16" s="23" customFormat="1" ht="63" customHeight="1" x14ac:dyDescent="0.2">
      <c r="B46" s="163">
        <v>6</v>
      </c>
      <c r="C46" s="168">
        <f t="shared" si="2"/>
        <v>14539.5</v>
      </c>
      <c r="D46" s="17" t="s">
        <v>7</v>
      </c>
      <c r="E46" s="22"/>
      <c r="F46" s="22"/>
      <c r="G46" s="22"/>
      <c r="H46" s="24" t="s">
        <v>798</v>
      </c>
      <c r="I46" s="133"/>
      <c r="J46" s="168">
        <v>6</v>
      </c>
      <c r="K46" s="168">
        <f t="shared" si="3"/>
        <v>15267.5</v>
      </c>
      <c r="L46" s="17" t="s">
        <v>7</v>
      </c>
      <c r="M46" s="22"/>
      <c r="N46" s="22"/>
      <c r="O46" s="22"/>
      <c r="P46" s="243" t="s">
        <v>799</v>
      </c>
    </row>
    <row r="47" spans="1:16" s="23" customFormat="1" ht="76.5" x14ac:dyDescent="0.2">
      <c r="B47" s="163">
        <v>7</v>
      </c>
      <c r="C47" s="168">
        <f t="shared" si="2"/>
        <v>14546.5</v>
      </c>
      <c r="D47" s="17" t="s">
        <v>7</v>
      </c>
      <c r="E47" s="22"/>
      <c r="F47" s="22"/>
      <c r="G47" s="22"/>
      <c r="H47" s="24" t="s">
        <v>783</v>
      </c>
      <c r="I47" s="133"/>
      <c r="J47" s="168">
        <v>7</v>
      </c>
      <c r="K47" s="168">
        <f t="shared" si="3"/>
        <v>15274.5</v>
      </c>
      <c r="L47" s="17" t="s">
        <v>7</v>
      </c>
      <c r="M47" s="22"/>
      <c r="N47" s="22"/>
      <c r="O47" s="22"/>
      <c r="P47" s="134" t="s">
        <v>784</v>
      </c>
    </row>
    <row r="48" spans="1:16" ht="17.25" customHeight="1" x14ac:dyDescent="0.2">
      <c r="B48" s="227">
        <v>8</v>
      </c>
      <c r="C48" s="168">
        <f t="shared" si="2"/>
        <v>14553.5</v>
      </c>
      <c r="D48" s="2" t="s">
        <v>7</v>
      </c>
      <c r="E48" s="9"/>
      <c r="F48" s="9"/>
      <c r="G48" s="9"/>
      <c r="H48" s="50" t="s">
        <v>305</v>
      </c>
      <c r="I48" s="6"/>
      <c r="J48" s="230">
        <v>8</v>
      </c>
      <c r="K48" s="230">
        <f t="shared" si="3"/>
        <v>15281.5</v>
      </c>
      <c r="L48" s="2" t="s">
        <v>7</v>
      </c>
      <c r="M48" s="9"/>
      <c r="N48" s="9"/>
      <c r="O48" s="9"/>
      <c r="P48" s="114"/>
    </row>
    <row r="49" spans="1:16" s="23" customFormat="1" ht="72" customHeight="1" x14ac:dyDescent="0.2">
      <c r="B49" s="163">
        <v>9</v>
      </c>
      <c r="C49" s="168">
        <f t="shared" si="2"/>
        <v>14560.5</v>
      </c>
      <c r="D49" s="17" t="s">
        <v>7</v>
      </c>
      <c r="E49" s="22"/>
      <c r="F49" s="22"/>
      <c r="G49" s="22"/>
      <c r="H49" s="21" t="s">
        <v>363</v>
      </c>
      <c r="I49" s="133"/>
      <c r="J49" s="168">
        <v>9</v>
      </c>
      <c r="K49" s="168">
        <f t="shared" si="3"/>
        <v>15288.5</v>
      </c>
      <c r="L49" s="17" t="s">
        <v>7</v>
      </c>
      <c r="M49" s="22"/>
      <c r="N49" s="22"/>
      <c r="O49" s="22"/>
      <c r="P49" s="134" t="s">
        <v>364</v>
      </c>
    </row>
    <row r="50" spans="1:16" s="23" customFormat="1" ht="56.25" customHeight="1" x14ac:dyDescent="0.2">
      <c r="B50" s="163">
        <v>10</v>
      </c>
      <c r="C50" s="168">
        <f t="shared" si="2"/>
        <v>14567.5</v>
      </c>
      <c r="D50" s="17" t="s">
        <v>7</v>
      </c>
      <c r="E50" s="22"/>
      <c r="F50" s="22"/>
      <c r="G50" s="22"/>
      <c r="H50" s="24" t="s">
        <v>533</v>
      </c>
      <c r="I50" s="133"/>
      <c r="J50" s="168">
        <v>10</v>
      </c>
      <c r="K50" s="168">
        <f t="shared" si="3"/>
        <v>15295.5</v>
      </c>
      <c r="L50" s="17" t="s">
        <v>7</v>
      </c>
      <c r="M50" s="22"/>
      <c r="N50" s="22"/>
      <c r="O50" s="22"/>
      <c r="P50" s="134" t="s">
        <v>534</v>
      </c>
    </row>
    <row r="51" spans="1:16" x14ac:dyDescent="0.2">
      <c r="B51" s="227">
        <v>11</v>
      </c>
      <c r="C51" s="168">
        <f t="shared" si="2"/>
        <v>14574.5</v>
      </c>
      <c r="D51" s="17"/>
      <c r="E51" s="9"/>
      <c r="F51" s="9"/>
      <c r="G51" s="9"/>
      <c r="H51" s="50"/>
      <c r="I51" s="6"/>
      <c r="J51" s="230">
        <v>11</v>
      </c>
      <c r="K51" s="230">
        <f t="shared" si="3"/>
        <v>15302.5</v>
      </c>
      <c r="L51" s="17"/>
      <c r="M51" s="9"/>
      <c r="N51" s="9"/>
      <c r="O51" s="9"/>
      <c r="P51" s="114"/>
    </row>
    <row r="52" spans="1:16" ht="51" x14ac:dyDescent="0.2">
      <c r="B52" s="163">
        <v>12</v>
      </c>
      <c r="C52" s="168">
        <f t="shared" si="2"/>
        <v>14581.5</v>
      </c>
      <c r="D52" s="17" t="s">
        <v>7</v>
      </c>
      <c r="E52" s="9"/>
      <c r="F52" s="9"/>
      <c r="G52" s="9"/>
      <c r="H52" s="21" t="s">
        <v>631</v>
      </c>
      <c r="I52" s="6"/>
      <c r="J52" s="168">
        <v>12</v>
      </c>
      <c r="K52" s="168">
        <f t="shared" si="3"/>
        <v>15309.5</v>
      </c>
      <c r="L52" s="17" t="s">
        <v>7</v>
      </c>
      <c r="M52" s="9"/>
      <c r="N52" s="9"/>
      <c r="O52" s="9"/>
      <c r="P52" s="235" t="s">
        <v>631</v>
      </c>
    </row>
    <row r="53" spans="1:16" x14ac:dyDescent="0.2">
      <c r="B53" s="227">
        <v>13</v>
      </c>
      <c r="C53" s="168">
        <f t="shared" si="2"/>
        <v>14588.5</v>
      </c>
      <c r="D53" s="17"/>
      <c r="E53" s="9"/>
      <c r="F53" s="9"/>
      <c r="G53" s="9"/>
      <c r="H53" s="9"/>
      <c r="I53" s="6"/>
      <c r="J53" s="230">
        <v>13</v>
      </c>
      <c r="K53" s="230">
        <f t="shared" si="3"/>
        <v>15316.5</v>
      </c>
      <c r="L53" s="2"/>
      <c r="M53" s="9"/>
      <c r="N53" s="9"/>
      <c r="O53" s="9"/>
      <c r="P53" s="113"/>
    </row>
    <row r="54" spans="1:16" ht="51" x14ac:dyDescent="0.2">
      <c r="B54" s="163">
        <v>14</v>
      </c>
      <c r="C54" s="168">
        <f>SUM(14924-426.5+B54*7)</f>
        <v>14595.5</v>
      </c>
      <c r="D54" s="17" t="s">
        <v>7</v>
      </c>
      <c r="E54" s="9"/>
      <c r="F54" s="9"/>
      <c r="G54" s="9"/>
      <c r="H54" s="21" t="s">
        <v>707</v>
      </c>
      <c r="I54" s="6"/>
      <c r="J54" s="168">
        <v>14</v>
      </c>
      <c r="K54" s="259">
        <f t="shared" si="3"/>
        <v>15323.5</v>
      </c>
      <c r="L54" s="17" t="s">
        <v>7</v>
      </c>
      <c r="M54" s="9"/>
      <c r="N54" s="9"/>
      <c r="O54" s="9"/>
      <c r="P54" s="235" t="s">
        <v>708</v>
      </c>
    </row>
    <row r="55" spans="1:16" x14ac:dyDescent="0.2">
      <c r="B55" s="227">
        <v>15</v>
      </c>
      <c r="C55" s="168">
        <f t="shared" si="2"/>
        <v>14602.5</v>
      </c>
      <c r="D55" s="17"/>
      <c r="E55" s="9"/>
      <c r="F55" s="9"/>
      <c r="G55" s="9"/>
      <c r="H55" s="9"/>
      <c r="I55" s="6"/>
      <c r="J55" s="230">
        <v>15</v>
      </c>
      <c r="K55" s="230">
        <f t="shared" si="3"/>
        <v>15330.5</v>
      </c>
      <c r="L55" s="2"/>
      <c r="M55" s="9"/>
      <c r="N55" s="9"/>
      <c r="O55" s="9"/>
      <c r="P55" s="113"/>
    </row>
    <row r="56" spans="1:16" ht="46.5" customHeight="1" thickBot="1" x14ac:dyDescent="0.25">
      <c r="B56" s="165">
        <v>16</v>
      </c>
      <c r="C56" s="169">
        <f>SUM(14924-426.5+B56*7)</f>
        <v>14609.5</v>
      </c>
      <c r="D56" s="173" t="s">
        <v>7</v>
      </c>
      <c r="E56" s="174"/>
      <c r="F56" s="174"/>
      <c r="G56" s="174"/>
      <c r="H56" s="137" t="s">
        <v>616</v>
      </c>
      <c r="I56" s="81"/>
      <c r="J56" s="169">
        <v>16</v>
      </c>
      <c r="K56" s="169">
        <f t="shared" si="3"/>
        <v>15337.5</v>
      </c>
      <c r="L56" s="173" t="s">
        <v>7</v>
      </c>
      <c r="M56" s="174"/>
      <c r="N56" s="174"/>
      <c r="O56" s="174"/>
      <c r="P56" s="140" t="s">
        <v>617</v>
      </c>
    </row>
    <row r="57" spans="1:16" x14ac:dyDescent="0.2">
      <c r="A57" s="412">
        <v>5</v>
      </c>
      <c r="B57" s="83"/>
      <c r="C57" s="83"/>
      <c r="D57" s="141"/>
      <c r="E57" s="418" t="s">
        <v>225</v>
      </c>
      <c r="F57" s="419"/>
      <c r="G57" s="419" t="s">
        <v>226</v>
      </c>
      <c r="H57" s="419"/>
      <c r="I57" s="88" t="s">
        <v>217</v>
      </c>
      <c r="J57" s="419" t="s">
        <v>216</v>
      </c>
      <c r="K57" s="419"/>
      <c r="L57" s="89" t="s">
        <v>443</v>
      </c>
      <c r="M57" s="83"/>
      <c r="N57" s="83"/>
      <c r="O57" s="83"/>
      <c r="P57" s="83"/>
    </row>
    <row r="58" spans="1:16" ht="16.5" thickBot="1" x14ac:dyDescent="0.3">
      <c r="A58" s="413"/>
      <c r="B58" s="83"/>
      <c r="C58" s="83"/>
      <c r="D58" s="142"/>
      <c r="E58" s="414" t="s">
        <v>150</v>
      </c>
      <c r="F58" s="415"/>
      <c r="G58" s="415"/>
      <c r="H58" s="415"/>
      <c r="I58" s="415"/>
      <c r="J58" s="415"/>
      <c r="K58" s="415"/>
      <c r="L58" s="417"/>
      <c r="M58" s="83"/>
      <c r="N58" s="83"/>
      <c r="O58" s="83"/>
      <c r="P58" s="83"/>
    </row>
    <row r="59" spans="1:16" ht="13.5" thickBot="1" x14ac:dyDescent="0.25">
      <c r="B59" s="92" t="s">
        <v>111</v>
      </c>
      <c r="C59" s="94" t="s">
        <v>112</v>
      </c>
      <c r="D59" s="94" t="s">
        <v>113</v>
      </c>
      <c r="E59" s="95" t="s">
        <v>114</v>
      </c>
      <c r="F59" s="95" t="s">
        <v>115</v>
      </c>
      <c r="G59" s="95" t="s">
        <v>116</v>
      </c>
      <c r="H59" s="96" t="s">
        <v>117</v>
      </c>
      <c r="I59" s="75"/>
      <c r="J59" s="92" t="s">
        <v>444</v>
      </c>
      <c r="K59" s="93" t="s">
        <v>118</v>
      </c>
      <c r="L59" s="93" t="s">
        <v>113</v>
      </c>
      <c r="M59" s="95" t="s">
        <v>114</v>
      </c>
      <c r="N59" s="95" t="s">
        <v>115</v>
      </c>
      <c r="O59" s="95" t="s">
        <v>116</v>
      </c>
      <c r="P59" s="96" t="s">
        <v>117</v>
      </c>
    </row>
    <row r="60" spans="1:16" x14ac:dyDescent="0.2">
      <c r="B60" s="226">
        <v>1</v>
      </c>
      <c r="C60" s="221">
        <f>SUM(14924-424.75+B60*3.5)</f>
        <v>14502.75</v>
      </c>
      <c r="D60" s="66"/>
      <c r="E60" s="100"/>
      <c r="F60" s="100"/>
      <c r="G60" s="100"/>
      <c r="H60" s="211"/>
      <c r="I60" s="6"/>
      <c r="J60" s="229">
        <v>1</v>
      </c>
      <c r="K60" s="229">
        <f>14924+303.25+J60*3.5</f>
        <v>15230.75</v>
      </c>
      <c r="L60" s="256"/>
      <c r="M60" s="100"/>
      <c r="N60" s="100"/>
      <c r="O60" s="100"/>
      <c r="P60" s="212"/>
    </row>
    <row r="61" spans="1:16" x14ac:dyDescent="0.2">
      <c r="B61" s="227">
        <v>2</v>
      </c>
      <c r="C61" s="168">
        <f t="shared" ref="C61:C91" si="4">SUM(14924-424.75+B61*3.5)</f>
        <v>14506.25</v>
      </c>
      <c r="D61" s="20"/>
      <c r="E61" s="4"/>
      <c r="F61" s="4"/>
      <c r="G61" s="4"/>
      <c r="H61" s="9"/>
      <c r="I61" s="6"/>
      <c r="J61" s="230">
        <v>2</v>
      </c>
      <c r="K61" s="230">
        <f t="shared" ref="K61:K91" si="5">14924+303.25+J61*3.5</f>
        <v>15234.25</v>
      </c>
      <c r="L61" s="13"/>
      <c r="M61" s="4"/>
      <c r="N61" s="4"/>
      <c r="O61" s="4"/>
      <c r="P61" s="113"/>
    </row>
    <row r="62" spans="1:16" x14ac:dyDescent="0.2">
      <c r="B62" s="227">
        <v>3</v>
      </c>
      <c r="C62" s="168">
        <f t="shared" si="4"/>
        <v>14509.75</v>
      </c>
      <c r="D62" s="17"/>
      <c r="E62" s="9"/>
      <c r="F62" s="9"/>
      <c r="G62" s="9"/>
      <c r="H62" s="9"/>
      <c r="I62" s="6"/>
      <c r="J62" s="230">
        <v>3</v>
      </c>
      <c r="K62" s="230">
        <f t="shared" si="5"/>
        <v>15237.75</v>
      </c>
      <c r="L62" s="2"/>
      <c r="M62" s="9"/>
      <c r="N62" s="9"/>
      <c r="O62" s="9"/>
      <c r="P62" s="113"/>
    </row>
    <row r="63" spans="1:16" x14ac:dyDescent="0.2">
      <c r="B63" s="227">
        <v>4</v>
      </c>
      <c r="C63" s="168">
        <f t="shared" si="4"/>
        <v>14513.25</v>
      </c>
      <c r="D63" s="17"/>
      <c r="E63" s="9"/>
      <c r="F63" s="9"/>
      <c r="G63" s="9"/>
      <c r="H63" s="9"/>
      <c r="I63" s="6"/>
      <c r="J63" s="230">
        <v>4</v>
      </c>
      <c r="K63" s="230">
        <f t="shared" si="5"/>
        <v>15241.25</v>
      </c>
      <c r="L63" s="2"/>
      <c r="M63" s="9"/>
      <c r="N63" s="9"/>
      <c r="O63" s="9"/>
      <c r="P63" s="113"/>
    </row>
    <row r="64" spans="1:16" x14ac:dyDescent="0.2">
      <c r="B64" s="227">
        <v>5</v>
      </c>
      <c r="C64" s="168">
        <f t="shared" si="4"/>
        <v>14516.75</v>
      </c>
      <c r="D64" s="17"/>
      <c r="E64" s="9"/>
      <c r="F64" s="9"/>
      <c r="G64" s="9"/>
      <c r="H64" s="9"/>
      <c r="I64" s="6"/>
      <c r="J64" s="230">
        <v>5</v>
      </c>
      <c r="K64" s="230">
        <f t="shared" si="5"/>
        <v>15244.75</v>
      </c>
      <c r="L64" s="2"/>
      <c r="M64" s="9"/>
      <c r="N64" s="9"/>
      <c r="O64" s="9"/>
      <c r="P64" s="113"/>
    </row>
    <row r="65" spans="2:16" x14ac:dyDescent="0.2">
      <c r="B65" s="227">
        <v>6</v>
      </c>
      <c r="C65" s="168">
        <f t="shared" si="4"/>
        <v>14520.25</v>
      </c>
      <c r="D65" s="17"/>
      <c r="E65" s="9"/>
      <c r="F65" s="9"/>
      <c r="G65" s="9"/>
      <c r="H65" s="9"/>
      <c r="I65" s="6"/>
      <c r="J65" s="230">
        <v>6</v>
      </c>
      <c r="K65" s="230">
        <f t="shared" si="5"/>
        <v>15248.25</v>
      </c>
      <c r="L65" s="2"/>
      <c r="M65" s="9"/>
      <c r="N65" s="9"/>
      <c r="O65" s="9"/>
      <c r="P65" s="113"/>
    </row>
    <row r="66" spans="2:16" x14ac:dyDescent="0.2">
      <c r="B66" s="227">
        <v>7</v>
      </c>
      <c r="C66" s="168">
        <f t="shared" si="4"/>
        <v>14523.75</v>
      </c>
      <c r="D66" s="17"/>
      <c r="E66" s="9"/>
      <c r="F66" s="9"/>
      <c r="G66" s="9"/>
      <c r="H66" s="9"/>
      <c r="I66" s="6"/>
      <c r="J66" s="230">
        <v>7</v>
      </c>
      <c r="K66" s="230">
        <f t="shared" si="5"/>
        <v>15251.75</v>
      </c>
      <c r="L66" s="2"/>
      <c r="M66" s="9"/>
      <c r="N66" s="9"/>
      <c r="O66" s="9"/>
      <c r="P66" s="113"/>
    </row>
    <row r="67" spans="2:16" x14ac:dyDescent="0.2">
      <c r="B67" s="227">
        <v>8</v>
      </c>
      <c r="C67" s="168">
        <f t="shared" si="4"/>
        <v>14527.25</v>
      </c>
      <c r="D67" s="17"/>
      <c r="E67" s="9"/>
      <c r="F67" s="9"/>
      <c r="G67" s="9"/>
      <c r="H67" s="50"/>
      <c r="I67" s="6"/>
      <c r="J67" s="230">
        <v>8</v>
      </c>
      <c r="K67" s="230">
        <f t="shared" si="5"/>
        <v>15255.25</v>
      </c>
      <c r="L67" s="17"/>
      <c r="M67" s="9"/>
      <c r="N67" s="9"/>
      <c r="O67" s="9"/>
      <c r="P67" s="114"/>
    </row>
    <row r="68" spans="2:16" x14ac:dyDescent="0.2">
      <c r="B68" s="227">
        <v>9</v>
      </c>
      <c r="C68" s="168">
        <f t="shared" si="4"/>
        <v>14530.75</v>
      </c>
      <c r="D68" s="17"/>
      <c r="E68" s="9"/>
      <c r="F68" s="9"/>
      <c r="G68" s="9"/>
      <c r="H68" s="9"/>
      <c r="I68" s="6"/>
      <c r="J68" s="230">
        <v>9</v>
      </c>
      <c r="K68" s="230">
        <f t="shared" si="5"/>
        <v>15258.75</v>
      </c>
      <c r="L68" s="2"/>
      <c r="M68" s="9"/>
      <c r="N68" s="9"/>
      <c r="O68" s="9"/>
      <c r="P68" s="113"/>
    </row>
    <row r="69" spans="2:16" x14ac:dyDescent="0.2">
      <c r="B69" s="227">
        <v>10</v>
      </c>
      <c r="C69" s="168">
        <f t="shared" si="4"/>
        <v>14534.25</v>
      </c>
      <c r="D69" s="17"/>
      <c r="E69" s="9"/>
      <c r="F69" s="9"/>
      <c r="G69" s="9"/>
      <c r="H69" s="9"/>
      <c r="I69" s="6"/>
      <c r="J69" s="230">
        <v>10</v>
      </c>
      <c r="K69" s="230">
        <f t="shared" si="5"/>
        <v>15262.25</v>
      </c>
      <c r="L69" s="2"/>
      <c r="M69" s="9"/>
      <c r="N69" s="9"/>
      <c r="O69" s="9"/>
      <c r="P69" s="113"/>
    </row>
    <row r="70" spans="2:16" x14ac:dyDescent="0.2">
      <c r="B70" s="227">
        <v>11</v>
      </c>
      <c r="C70" s="168">
        <f t="shared" si="4"/>
        <v>14537.75</v>
      </c>
      <c r="D70" s="17"/>
      <c r="E70" s="9"/>
      <c r="F70" s="9"/>
      <c r="G70" s="9"/>
      <c r="H70" s="9"/>
      <c r="I70" s="6"/>
      <c r="J70" s="230">
        <v>11</v>
      </c>
      <c r="K70" s="230">
        <f t="shared" si="5"/>
        <v>15265.75</v>
      </c>
      <c r="L70" s="2"/>
      <c r="M70" s="9"/>
      <c r="N70" s="9"/>
      <c r="O70" s="9"/>
      <c r="P70" s="113"/>
    </row>
    <row r="71" spans="2:16" x14ac:dyDescent="0.2">
      <c r="B71" s="227">
        <v>12</v>
      </c>
      <c r="C71" s="168">
        <f t="shared" si="4"/>
        <v>14541.25</v>
      </c>
      <c r="D71" s="17"/>
      <c r="E71" s="9"/>
      <c r="F71" s="9"/>
      <c r="G71" s="9"/>
      <c r="H71" s="9"/>
      <c r="I71" s="6"/>
      <c r="J71" s="230">
        <v>12</v>
      </c>
      <c r="K71" s="230">
        <f t="shared" si="5"/>
        <v>15269.25</v>
      </c>
      <c r="L71" s="2"/>
      <c r="M71" s="9"/>
      <c r="N71" s="9"/>
      <c r="O71" s="9"/>
      <c r="P71" s="113"/>
    </row>
    <row r="72" spans="2:16" x14ac:dyDescent="0.2">
      <c r="B72" s="227">
        <v>13</v>
      </c>
      <c r="C72" s="168">
        <f t="shared" si="4"/>
        <v>14544.75</v>
      </c>
      <c r="D72" s="17"/>
      <c r="E72" s="9"/>
      <c r="F72" s="9"/>
      <c r="G72" s="9"/>
      <c r="H72" s="9"/>
      <c r="I72" s="6"/>
      <c r="J72" s="230">
        <v>13</v>
      </c>
      <c r="K72" s="230">
        <f t="shared" si="5"/>
        <v>15272.75</v>
      </c>
      <c r="L72" s="2"/>
      <c r="M72" s="9"/>
      <c r="N72" s="9"/>
      <c r="O72" s="9"/>
      <c r="P72" s="113"/>
    </row>
    <row r="73" spans="2:16" x14ac:dyDescent="0.2">
      <c r="B73" s="227">
        <v>14</v>
      </c>
      <c r="C73" s="168">
        <f t="shared" si="4"/>
        <v>14548.25</v>
      </c>
      <c r="D73" s="17"/>
      <c r="E73" s="9"/>
      <c r="F73" s="9"/>
      <c r="G73" s="9"/>
      <c r="H73" s="9"/>
      <c r="I73" s="6"/>
      <c r="J73" s="230">
        <v>14</v>
      </c>
      <c r="K73" s="230">
        <f t="shared" si="5"/>
        <v>15276.25</v>
      </c>
      <c r="L73" s="2"/>
      <c r="M73" s="9"/>
      <c r="N73" s="9"/>
      <c r="O73" s="9"/>
      <c r="P73" s="113"/>
    </row>
    <row r="74" spans="2:16" x14ac:dyDescent="0.2">
      <c r="B74" s="227">
        <v>15</v>
      </c>
      <c r="C74" s="168">
        <f t="shared" si="4"/>
        <v>14551.75</v>
      </c>
      <c r="D74" s="17"/>
      <c r="E74" s="9"/>
      <c r="F74" s="9"/>
      <c r="G74" s="9"/>
      <c r="H74" s="9"/>
      <c r="I74" s="6"/>
      <c r="J74" s="230">
        <v>15</v>
      </c>
      <c r="K74" s="230">
        <f t="shared" si="5"/>
        <v>15279.75</v>
      </c>
      <c r="L74" s="2"/>
      <c r="M74" s="9"/>
      <c r="N74" s="9"/>
      <c r="O74" s="9"/>
      <c r="P74" s="113"/>
    </row>
    <row r="75" spans="2:16" x14ac:dyDescent="0.2">
      <c r="B75" s="227">
        <v>16</v>
      </c>
      <c r="C75" s="168">
        <f t="shared" si="4"/>
        <v>14555.25</v>
      </c>
      <c r="D75" s="17"/>
      <c r="E75" s="9"/>
      <c r="F75" s="9"/>
      <c r="G75" s="9"/>
      <c r="H75" s="9"/>
      <c r="I75" s="6"/>
      <c r="J75" s="230">
        <v>16</v>
      </c>
      <c r="K75" s="230">
        <f t="shared" si="5"/>
        <v>15283.25</v>
      </c>
      <c r="L75" s="2"/>
      <c r="M75" s="9"/>
      <c r="N75" s="9"/>
      <c r="O75" s="9"/>
      <c r="P75" s="113"/>
    </row>
    <row r="76" spans="2:16" x14ac:dyDescent="0.2">
      <c r="B76" s="227">
        <v>17</v>
      </c>
      <c r="C76" s="168">
        <f t="shared" si="4"/>
        <v>14558.75</v>
      </c>
      <c r="D76" s="17"/>
      <c r="E76" s="9"/>
      <c r="F76" s="9"/>
      <c r="G76" s="9"/>
      <c r="H76" s="9"/>
      <c r="I76" s="6"/>
      <c r="J76" s="230">
        <v>17</v>
      </c>
      <c r="K76" s="230">
        <f t="shared" si="5"/>
        <v>15286.75</v>
      </c>
      <c r="L76" s="2"/>
      <c r="M76" s="9"/>
      <c r="N76" s="9"/>
      <c r="O76" s="9"/>
      <c r="P76" s="113"/>
    </row>
    <row r="77" spans="2:16" x14ac:dyDescent="0.2">
      <c r="B77" s="227">
        <v>18</v>
      </c>
      <c r="C77" s="168">
        <f t="shared" si="4"/>
        <v>14562.25</v>
      </c>
      <c r="D77" s="17"/>
      <c r="E77" s="9"/>
      <c r="F77" s="9"/>
      <c r="G77" s="9"/>
      <c r="H77" s="50"/>
      <c r="I77" s="6"/>
      <c r="J77" s="230">
        <v>18</v>
      </c>
      <c r="K77" s="230">
        <f t="shared" si="5"/>
        <v>15290.25</v>
      </c>
      <c r="L77" s="17"/>
      <c r="M77" s="9"/>
      <c r="N77" s="9"/>
      <c r="O77" s="9"/>
      <c r="P77" s="114"/>
    </row>
    <row r="78" spans="2:16" x14ac:dyDescent="0.2">
      <c r="B78" s="227">
        <v>19</v>
      </c>
      <c r="C78" s="168">
        <f t="shared" si="4"/>
        <v>14565.75</v>
      </c>
      <c r="D78" s="17"/>
      <c r="E78" s="9"/>
      <c r="F78" s="9"/>
      <c r="G78" s="9"/>
      <c r="H78" s="9"/>
      <c r="I78" s="6"/>
      <c r="J78" s="230">
        <v>19</v>
      </c>
      <c r="K78" s="230">
        <f t="shared" si="5"/>
        <v>15293.75</v>
      </c>
      <c r="L78" s="2"/>
      <c r="M78" s="9"/>
      <c r="N78" s="9"/>
      <c r="O78" s="9"/>
      <c r="P78" s="113"/>
    </row>
    <row r="79" spans="2:16" x14ac:dyDescent="0.2">
      <c r="B79" s="227">
        <v>20</v>
      </c>
      <c r="C79" s="168">
        <f t="shared" si="4"/>
        <v>14569.25</v>
      </c>
      <c r="D79" s="17"/>
      <c r="E79" s="9"/>
      <c r="F79" s="9"/>
      <c r="G79" s="9"/>
      <c r="H79" s="9"/>
      <c r="I79" s="6"/>
      <c r="J79" s="230">
        <v>20</v>
      </c>
      <c r="K79" s="230">
        <f t="shared" si="5"/>
        <v>15297.25</v>
      </c>
      <c r="L79" s="2"/>
      <c r="M79" s="9"/>
      <c r="N79" s="9"/>
      <c r="O79" s="9"/>
      <c r="P79" s="113"/>
    </row>
    <row r="80" spans="2:16" x14ac:dyDescent="0.2">
      <c r="B80" s="163">
        <v>21</v>
      </c>
      <c r="C80" s="168">
        <f t="shared" si="4"/>
        <v>14572.75</v>
      </c>
      <c r="D80" s="17" t="s">
        <v>7</v>
      </c>
      <c r="E80" s="9"/>
      <c r="F80" s="9"/>
      <c r="G80" s="9"/>
      <c r="H80" s="38" t="s">
        <v>344</v>
      </c>
      <c r="I80" s="6"/>
      <c r="J80" s="168">
        <v>21</v>
      </c>
      <c r="K80" s="168">
        <f t="shared" si="5"/>
        <v>15300.75</v>
      </c>
      <c r="L80" s="17" t="s">
        <v>7</v>
      </c>
      <c r="M80" s="9"/>
      <c r="N80" s="9"/>
      <c r="O80" s="9"/>
      <c r="P80" s="170" t="s">
        <v>345</v>
      </c>
    </row>
    <row r="81" spans="1:16" x14ac:dyDescent="0.2">
      <c r="B81" s="227">
        <v>22</v>
      </c>
      <c r="C81" s="168">
        <f t="shared" si="4"/>
        <v>14576.25</v>
      </c>
      <c r="D81" s="17" t="s">
        <v>7</v>
      </c>
      <c r="E81" s="9"/>
      <c r="F81" s="9"/>
      <c r="G81" s="9"/>
      <c r="H81" s="50" t="s">
        <v>347</v>
      </c>
      <c r="I81" s="6"/>
      <c r="J81" s="230">
        <v>22</v>
      </c>
      <c r="K81" s="230">
        <f t="shared" si="5"/>
        <v>15304.25</v>
      </c>
      <c r="L81" s="17" t="s">
        <v>7</v>
      </c>
      <c r="M81" s="9"/>
      <c r="N81" s="9"/>
      <c r="O81" s="9"/>
      <c r="P81" s="114" t="s">
        <v>348</v>
      </c>
    </row>
    <row r="82" spans="1:16" x14ac:dyDescent="0.2">
      <c r="B82" s="227">
        <v>23</v>
      </c>
      <c r="C82" s="168">
        <f t="shared" si="4"/>
        <v>14579.75</v>
      </c>
      <c r="D82" s="17"/>
      <c r="E82" s="9"/>
      <c r="F82" s="9"/>
      <c r="G82" s="9"/>
      <c r="H82" s="50"/>
      <c r="I82" s="6"/>
      <c r="J82" s="230">
        <v>23</v>
      </c>
      <c r="K82" s="230">
        <f t="shared" si="5"/>
        <v>15307.75</v>
      </c>
      <c r="L82" s="17"/>
      <c r="M82" s="9"/>
      <c r="N82" s="9"/>
      <c r="O82" s="9"/>
      <c r="P82" s="114"/>
    </row>
    <row r="83" spans="1:16" x14ac:dyDescent="0.2">
      <c r="B83" s="227">
        <v>24</v>
      </c>
      <c r="C83" s="168">
        <f t="shared" si="4"/>
        <v>14583.25</v>
      </c>
      <c r="D83" s="17"/>
      <c r="E83" s="9"/>
      <c r="F83" s="9"/>
      <c r="G83" s="9"/>
      <c r="H83" s="9"/>
      <c r="I83" s="6"/>
      <c r="J83" s="230">
        <v>24</v>
      </c>
      <c r="K83" s="230">
        <f t="shared" si="5"/>
        <v>15311.25</v>
      </c>
      <c r="L83" s="2"/>
      <c r="M83" s="9"/>
      <c r="N83" s="9"/>
      <c r="O83" s="9"/>
      <c r="P83" s="113"/>
    </row>
    <row r="84" spans="1:16" x14ac:dyDescent="0.2">
      <c r="B84" s="227">
        <v>25</v>
      </c>
      <c r="C84" s="168">
        <f t="shared" si="4"/>
        <v>14586.75</v>
      </c>
      <c r="D84" s="17"/>
      <c r="E84" s="9"/>
      <c r="F84" s="9"/>
      <c r="G84" s="9"/>
      <c r="H84" s="9"/>
      <c r="I84" s="6"/>
      <c r="J84" s="230">
        <v>25</v>
      </c>
      <c r="K84" s="230">
        <f t="shared" si="5"/>
        <v>15314.75</v>
      </c>
      <c r="L84" s="2"/>
      <c r="M84" s="9"/>
      <c r="N84" s="9"/>
      <c r="O84" s="9"/>
      <c r="P84" s="113"/>
    </row>
    <row r="85" spans="1:16" x14ac:dyDescent="0.2">
      <c r="B85" s="227">
        <v>26</v>
      </c>
      <c r="C85" s="168">
        <f t="shared" si="4"/>
        <v>14590.25</v>
      </c>
      <c r="D85" s="17"/>
      <c r="E85" s="9"/>
      <c r="F85" s="9"/>
      <c r="G85" s="9"/>
      <c r="H85" s="9"/>
      <c r="I85" s="6"/>
      <c r="J85" s="230">
        <v>26</v>
      </c>
      <c r="K85" s="230">
        <f t="shared" si="5"/>
        <v>15318.25</v>
      </c>
      <c r="L85" s="2"/>
      <c r="M85" s="9"/>
      <c r="N85" s="9"/>
      <c r="O85" s="9"/>
      <c r="P85" s="113"/>
    </row>
    <row r="86" spans="1:16" x14ac:dyDescent="0.2">
      <c r="B86" s="227">
        <v>27</v>
      </c>
      <c r="C86" s="168">
        <f t="shared" si="4"/>
        <v>14593.75</v>
      </c>
      <c r="D86" s="17"/>
      <c r="E86" s="9"/>
      <c r="F86" s="9"/>
      <c r="G86" s="9"/>
      <c r="H86" s="9"/>
      <c r="I86" s="6"/>
      <c r="J86" s="230">
        <v>27</v>
      </c>
      <c r="K86" s="230">
        <f t="shared" si="5"/>
        <v>15321.75</v>
      </c>
      <c r="L86" s="2"/>
      <c r="M86" s="9"/>
      <c r="N86" s="9"/>
      <c r="O86" s="9"/>
      <c r="P86" s="113"/>
    </row>
    <row r="87" spans="1:16" x14ac:dyDescent="0.2">
      <c r="B87" s="227">
        <v>28</v>
      </c>
      <c r="C87" s="168">
        <f t="shared" si="4"/>
        <v>14597.25</v>
      </c>
      <c r="D87" s="17"/>
      <c r="E87" s="9"/>
      <c r="F87" s="9"/>
      <c r="G87" s="9"/>
      <c r="H87" s="9"/>
      <c r="I87" s="6"/>
      <c r="J87" s="230">
        <v>28</v>
      </c>
      <c r="K87" s="230">
        <f t="shared" si="5"/>
        <v>15325.25</v>
      </c>
      <c r="L87" s="2"/>
      <c r="M87" s="9"/>
      <c r="N87" s="9"/>
      <c r="O87" s="9"/>
      <c r="P87" s="113"/>
    </row>
    <row r="88" spans="1:16" x14ac:dyDescent="0.2">
      <c r="B88" s="227">
        <v>29</v>
      </c>
      <c r="C88" s="168">
        <f t="shared" si="4"/>
        <v>14600.75</v>
      </c>
      <c r="D88" s="17"/>
      <c r="E88" s="9"/>
      <c r="F88" s="9"/>
      <c r="G88" s="9"/>
      <c r="H88" s="9"/>
      <c r="I88" s="6"/>
      <c r="J88" s="230">
        <v>29</v>
      </c>
      <c r="K88" s="230">
        <f t="shared" si="5"/>
        <v>15328.75</v>
      </c>
      <c r="L88" s="2"/>
      <c r="M88" s="9"/>
      <c r="N88" s="9"/>
      <c r="O88" s="9"/>
      <c r="P88" s="113"/>
    </row>
    <row r="89" spans="1:16" x14ac:dyDescent="0.2">
      <c r="B89" s="227">
        <v>30</v>
      </c>
      <c r="C89" s="168">
        <f t="shared" si="4"/>
        <v>14604.25</v>
      </c>
      <c r="D89" s="17"/>
      <c r="E89" s="9"/>
      <c r="F89" s="9"/>
      <c r="G89" s="9"/>
      <c r="H89" s="9"/>
      <c r="I89" s="6"/>
      <c r="J89" s="230">
        <v>30</v>
      </c>
      <c r="K89" s="230">
        <f t="shared" si="5"/>
        <v>15332.25</v>
      </c>
      <c r="L89" s="2"/>
      <c r="M89" s="9"/>
      <c r="N89" s="9"/>
      <c r="O89" s="9"/>
      <c r="P89" s="113"/>
    </row>
    <row r="90" spans="1:16" x14ac:dyDescent="0.2">
      <c r="B90" s="227">
        <v>31</v>
      </c>
      <c r="C90" s="168">
        <f t="shared" si="4"/>
        <v>14607.75</v>
      </c>
      <c r="D90" s="17"/>
      <c r="E90" s="9"/>
      <c r="F90" s="9"/>
      <c r="G90" s="9"/>
      <c r="H90" s="9"/>
      <c r="I90" s="6"/>
      <c r="J90" s="230">
        <v>31</v>
      </c>
      <c r="K90" s="230">
        <f t="shared" si="5"/>
        <v>15335.75</v>
      </c>
      <c r="L90" s="2"/>
      <c r="M90" s="9"/>
      <c r="N90" s="9"/>
      <c r="O90" s="9"/>
      <c r="P90" s="113"/>
    </row>
    <row r="91" spans="1:16" ht="13.5" thickBot="1" x14ac:dyDescent="0.25">
      <c r="B91" s="228">
        <v>32</v>
      </c>
      <c r="C91" s="169">
        <f t="shared" si="4"/>
        <v>14611.25</v>
      </c>
      <c r="D91" s="173"/>
      <c r="E91" s="174"/>
      <c r="F91" s="174"/>
      <c r="G91" s="174"/>
      <c r="H91" s="174"/>
      <c r="I91" s="81"/>
      <c r="J91" s="231">
        <v>32</v>
      </c>
      <c r="K91" s="231">
        <f t="shared" si="5"/>
        <v>15339.25</v>
      </c>
      <c r="L91" s="260"/>
      <c r="M91" s="174"/>
      <c r="N91" s="174"/>
      <c r="O91" s="174"/>
      <c r="P91" s="184"/>
    </row>
    <row r="92" spans="1:16" x14ac:dyDescent="0.2">
      <c r="A92" s="412">
        <v>6</v>
      </c>
      <c r="B92" s="83"/>
      <c r="C92" s="83"/>
      <c r="D92" s="141"/>
      <c r="E92" s="432" t="s">
        <v>227</v>
      </c>
      <c r="F92" s="433"/>
      <c r="G92" s="433" t="s">
        <v>228</v>
      </c>
      <c r="H92" s="433"/>
      <c r="I92" s="106" t="s">
        <v>217</v>
      </c>
      <c r="J92" s="433" t="s">
        <v>216</v>
      </c>
      <c r="K92" s="433"/>
      <c r="L92" s="107" t="s">
        <v>445</v>
      </c>
      <c r="M92" s="83"/>
      <c r="N92" s="83"/>
      <c r="O92" s="83"/>
      <c r="P92" s="83"/>
    </row>
    <row r="93" spans="1:16" ht="16.5" thickBot="1" x14ac:dyDescent="0.3">
      <c r="A93" s="413"/>
      <c r="B93" s="83"/>
      <c r="C93" s="83"/>
      <c r="D93" s="142"/>
      <c r="E93" s="414" t="s">
        <v>153</v>
      </c>
      <c r="F93" s="415"/>
      <c r="G93" s="415"/>
      <c r="H93" s="415"/>
      <c r="I93" s="415"/>
      <c r="J93" s="415"/>
      <c r="K93" s="415"/>
      <c r="L93" s="417"/>
      <c r="M93" s="83"/>
      <c r="N93" s="83"/>
      <c r="O93" s="83"/>
      <c r="P93" s="83"/>
    </row>
    <row r="94" spans="1:16" ht="13.5" thickBot="1" x14ac:dyDescent="0.25">
      <c r="B94" s="92" t="s">
        <v>111</v>
      </c>
      <c r="C94" s="94" t="s">
        <v>112</v>
      </c>
      <c r="D94" s="94" t="s">
        <v>113</v>
      </c>
      <c r="E94" s="95" t="s">
        <v>114</v>
      </c>
      <c r="F94" s="95" t="s">
        <v>115</v>
      </c>
      <c r="G94" s="95" t="s">
        <v>116</v>
      </c>
      <c r="H94" s="96" t="s">
        <v>117</v>
      </c>
      <c r="I94" s="75"/>
      <c r="J94" s="92" t="s">
        <v>111</v>
      </c>
      <c r="K94" s="93" t="s">
        <v>118</v>
      </c>
      <c r="L94" s="93" t="s">
        <v>113</v>
      </c>
      <c r="M94" s="95" t="s">
        <v>114</v>
      </c>
      <c r="N94" s="95" t="s">
        <v>115</v>
      </c>
      <c r="O94" s="95" t="s">
        <v>116</v>
      </c>
      <c r="P94" s="96" t="s">
        <v>117</v>
      </c>
    </row>
    <row r="95" spans="1:16" x14ac:dyDescent="0.2">
      <c r="B95" s="226">
        <v>1</v>
      </c>
      <c r="C95" s="221">
        <f>SUM(14924-423.875+B95*1.75)</f>
        <v>14501.875</v>
      </c>
      <c r="D95" s="66"/>
      <c r="E95" s="100"/>
      <c r="F95" s="100"/>
      <c r="G95" s="100"/>
      <c r="H95" s="211"/>
      <c r="I95" s="6"/>
      <c r="J95" s="229">
        <v>1</v>
      </c>
      <c r="K95" s="229">
        <f>SUM(14924+304.125+J95*1.75)</f>
        <v>15229.875</v>
      </c>
      <c r="L95" s="256"/>
      <c r="M95" s="100"/>
      <c r="N95" s="100"/>
      <c r="O95" s="100"/>
      <c r="P95" s="212"/>
    </row>
    <row r="96" spans="1:16" x14ac:dyDescent="0.2">
      <c r="B96" s="227">
        <v>2</v>
      </c>
      <c r="C96" s="168">
        <f t="shared" ref="C96:C158" si="6">SUM(14924-423.875+B96*1.75)</f>
        <v>14503.625</v>
      </c>
      <c r="D96" s="20"/>
      <c r="E96" s="4"/>
      <c r="F96" s="4"/>
      <c r="G96" s="4"/>
      <c r="H96" s="9"/>
      <c r="I96" s="6"/>
      <c r="J96" s="230">
        <v>2</v>
      </c>
      <c r="K96" s="230">
        <f t="shared" ref="K96:K158" si="7">SUM(14924+304.125+J96*1.75)</f>
        <v>15231.625</v>
      </c>
      <c r="L96" s="13"/>
      <c r="M96" s="4"/>
      <c r="N96" s="4"/>
      <c r="O96" s="4"/>
      <c r="P96" s="113"/>
    </row>
    <row r="97" spans="2:16" x14ac:dyDescent="0.2">
      <c r="B97" s="227">
        <v>3</v>
      </c>
      <c r="C97" s="168">
        <f t="shared" si="6"/>
        <v>14505.375</v>
      </c>
      <c r="D97" s="17"/>
      <c r="E97" s="9"/>
      <c r="F97" s="9"/>
      <c r="G97" s="9"/>
      <c r="H97" s="9"/>
      <c r="I97" s="6"/>
      <c r="J97" s="230">
        <v>3</v>
      </c>
      <c r="K97" s="230">
        <f t="shared" si="7"/>
        <v>15233.375</v>
      </c>
      <c r="L97" s="2"/>
      <c r="M97" s="9"/>
      <c r="N97" s="9"/>
      <c r="O97" s="9"/>
      <c r="P97" s="113"/>
    </row>
    <row r="98" spans="2:16" x14ac:dyDescent="0.2">
      <c r="B98" s="227">
        <v>4</v>
      </c>
      <c r="C98" s="168">
        <f t="shared" si="6"/>
        <v>14507.125</v>
      </c>
      <c r="D98" s="17"/>
      <c r="E98" s="9"/>
      <c r="F98" s="9"/>
      <c r="G98" s="9"/>
      <c r="H98" s="9"/>
      <c r="I98" s="6"/>
      <c r="J98" s="230">
        <v>4</v>
      </c>
      <c r="K98" s="230">
        <f t="shared" si="7"/>
        <v>15235.125</v>
      </c>
      <c r="L98" s="2"/>
      <c r="M98" s="9"/>
      <c r="N98" s="9"/>
      <c r="O98" s="9"/>
      <c r="P98" s="113"/>
    </row>
    <row r="99" spans="2:16" x14ac:dyDescent="0.2">
      <c r="B99" s="227">
        <v>5</v>
      </c>
      <c r="C99" s="168">
        <f t="shared" si="6"/>
        <v>14508.875</v>
      </c>
      <c r="D99" s="17"/>
      <c r="E99" s="9"/>
      <c r="F99" s="9"/>
      <c r="G99" s="9"/>
      <c r="H99" s="9"/>
      <c r="I99" s="6"/>
      <c r="J99" s="230">
        <v>5</v>
      </c>
      <c r="K99" s="230">
        <f t="shared" si="7"/>
        <v>15236.875</v>
      </c>
      <c r="L99" s="2"/>
      <c r="M99" s="9"/>
      <c r="N99" s="9"/>
      <c r="O99" s="9"/>
      <c r="P99" s="113"/>
    </row>
    <row r="100" spans="2:16" x14ac:dyDescent="0.2">
      <c r="B100" s="227">
        <v>6</v>
      </c>
      <c r="C100" s="168">
        <f t="shared" si="6"/>
        <v>14510.625</v>
      </c>
      <c r="D100" s="17"/>
      <c r="E100" s="9"/>
      <c r="F100" s="9"/>
      <c r="G100" s="9"/>
      <c r="H100" s="9"/>
      <c r="I100" s="6"/>
      <c r="J100" s="230">
        <v>6</v>
      </c>
      <c r="K100" s="230">
        <f t="shared" si="7"/>
        <v>15238.625</v>
      </c>
      <c r="L100" s="2"/>
      <c r="M100" s="9"/>
      <c r="N100" s="9"/>
      <c r="O100" s="9"/>
      <c r="P100" s="113"/>
    </row>
    <row r="101" spans="2:16" x14ac:dyDescent="0.2">
      <c r="B101" s="227">
        <v>7</v>
      </c>
      <c r="C101" s="168">
        <f t="shared" si="6"/>
        <v>14512.375</v>
      </c>
      <c r="D101" s="17"/>
      <c r="E101" s="9"/>
      <c r="F101" s="9"/>
      <c r="G101" s="9"/>
      <c r="H101" s="9"/>
      <c r="I101" s="6"/>
      <c r="J101" s="230">
        <v>7</v>
      </c>
      <c r="K101" s="230">
        <f t="shared" si="7"/>
        <v>15240.375</v>
      </c>
      <c r="L101" s="2"/>
      <c r="M101" s="9"/>
      <c r="N101" s="9"/>
      <c r="O101" s="9"/>
      <c r="P101" s="113"/>
    </row>
    <row r="102" spans="2:16" x14ac:dyDescent="0.2">
      <c r="B102" s="227">
        <v>8</v>
      </c>
      <c r="C102" s="168">
        <f t="shared" si="6"/>
        <v>14514.125</v>
      </c>
      <c r="D102" s="17"/>
      <c r="E102" s="9"/>
      <c r="F102" s="9"/>
      <c r="G102" s="9"/>
      <c r="H102" s="9"/>
      <c r="I102" s="6"/>
      <c r="J102" s="230">
        <v>8</v>
      </c>
      <c r="K102" s="230">
        <f t="shared" si="7"/>
        <v>15242.125</v>
      </c>
      <c r="L102" s="2"/>
      <c r="M102" s="9"/>
      <c r="N102" s="9"/>
      <c r="O102" s="9"/>
      <c r="P102" s="113"/>
    </row>
    <row r="103" spans="2:16" x14ac:dyDescent="0.2">
      <c r="B103" s="227">
        <v>9</v>
      </c>
      <c r="C103" s="168">
        <f t="shared" si="6"/>
        <v>14515.875</v>
      </c>
      <c r="D103" s="17"/>
      <c r="E103" s="9"/>
      <c r="F103" s="9"/>
      <c r="G103" s="9"/>
      <c r="H103" s="9"/>
      <c r="I103" s="6"/>
      <c r="J103" s="230">
        <v>9</v>
      </c>
      <c r="K103" s="230">
        <f t="shared" si="7"/>
        <v>15243.875</v>
      </c>
      <c r="L103" s="2"/>
      <c r="M103" s="9"/>
      <c r="N103" s="9"/>
      <c r="O103" s="9"/>
      <c r="P103" s="113"/>
    </row>
    <row r="104" spans="2:16" x14ac:dyDescent="0.2">
      <c r="B104" s="227">
        <v>10</v>
      </c>
      <c r="C104" s="168">
        <f t="shared" si="6"/>
        <v>14517.625</v>
      </c>
      <c r="D104" s="17"/>
      <c r="E104" s="9"/>
      <c r="F104" s="9"/>
      <c r="G104" s="9"/>
      <c r="H104" s="9"/>
      <c r="I104" s="6"/>
      <c r="J104" s="230">
        <v>10</v>
      </c>
      <c r="K104" s="230">
        <f t="shared" si="7"/>
        <v>15245.625</v>
      </c>
      <c r="L104" s="2"/>
      <c r="M104" s="9"/>
      <c r="N104" s="9"/>
      <c r="O104" s="9"/>
      <c r="P104" s="113"/>
    </row>
    <row r="105" spans="2:16" x14ac:dyDescent="0.2">
      <c r="B105" s="227">
        <v>11</v>
      </c>
      <c r="C105" s="168">
        <f t="shared" si="6"/>
        <v>14519.375</v>
      </c>
      <c r="D105" s="17"/>
      <c r="E105" s="9"/>
      <c r="F105" s="9"/>
      <c r="G105" s="9"/>
      <c r="H105" s="9"/>
      <c r="I105" s="6"/>
      <c r="J105" s="230">
        <v>11</v>
      </c>
      <c r="K105" s="230">
        <f t="shared" si="7"/>
        <v>15247.375</v>
      </c>
      <c r="L105" s="2"/>
      <c r="M105" s="9"/>
      <c r="N105" s="9"/>
      <c r="O105" s="9"/>
      <c r="P105" s="113"/>
    </row>
    <row r="106" spans="2:16" x14ac:dyDescent="0.2">
      <c r="B106" s="227">
        <v>12</v>
      </c>
      <c r="C106" s="168">
        <f t="shared" si="6"/>
        <v>14521.125</v>
      </c>
      <c r="D106" s="17"/>
      <c r="E106" s="9"/>
      <c r="F106" s="9"/>
      <c r="G106" s="9"/>
      <c r="H106" s="9"/>
      <c r="I106" s="6"/>
      <c r="J106" s="230">
        <v>12</v>
      </c>
      <c r="K106" s="230">
        <f t="shared" si="7"/>
        <v>15249.125</v>
      </c>
      <c r="L106" s="2"/>
      <c r="M106" s="9"/>
      <c r="N106" s="9"/>
      <c r="O106" s="9"/>
      <c r="P106" s="113"/>
    </row>
    <row r="107" spans="2:16" x14ac:dyDescent="0.2">
      <c r="B107" s="227">
        <v>13</v>
      </c>
      <c r="C107" s="168">
        <f t="shared" si="6"/>
        <v>14522.875</v>
      </c>
      <c r="D107" s="17"/>
      <c r="E107" s="9"/>
      <c r="F107" s="9"/>
      <c r="G107" s="9"/>
      <c r="H107" s="9"/>
      <c r="I107" s="6"/>
      <c r="J107" s="230">
        <v>13</v>
      </c>
      <c r="K107" s="230">
        <f t="shared" si="7"/>
        <v>15250.875</v>
      </c>
      <c r="L107" s="2"/>
      <c r="M107" s="9"/>
      <c r="N107" s="9"/>
      <c r="O107" s="9"/>
      <c r="P107" s="113"/>
    </row>
    <row r="108" spans="2:16" x14ac:dyDescent="0.2">
      <c r="B108" s="227">
        <v>14</v>
      </c>
      <c r="C108" s="168">
        <f t="shared" si="6"/>
        <v>14524.625</v>
      </c>
      <c r="D108" s="17"/>
      <c r="E108" s="9"/>
      <c r="F108" s="9"/>
      <c r="G108" s="9"/>
      <c r="H108" s="9"/>
      <c r="I108" s="6"/>
      <c r="J108" s="230">
        <v>14</v>
      </c>
      <c r="K108" s="230">
        <f t="shared" si="7"/>
        <v>15252.625</v>
      </c>
      <c r="L108" s="2"/>
      <c r="M108" s="9"/>
      <c r="N108" s="9"/>
      <c r="O108" s="9"/>
      <c r="P108" s="113"/>
    </row>
    <row r="109" spans="2:16" x14ac:dyDescent="0.2">
      <c r="B109" s="227">
        <v>15</v>
      </c>
      <c r="C109" s="168">
        <f t="shared" si="6"/>
        <v>14526.375</v>
      </c>
      <c r="D109" s="17"/>
      <c r="E109" s="9"/>
      <c r="F109" s="9"/>
      <c r="G109" s="9"/>
      <c r="H109" s="9"/>
      <c r="I109" s="6"/>
      <c r="J109" s="230">
        <v>15</v>
      </c>
      <c r="K109" s="230">
        <f t="shared" si="7"/>
        <v>15254.375</v>
      </c>
      <c r="L109" s="2"/>
      <c r="M109" s="9"/>
      <c r="N109" s="9"/>
      <c r="O109" s="9"/>
      <c r="P109" s="113"/>
    </row>
    <row r="110" spans="2:16" x14ac:dyDescent="0.2">
      <c r="B110" s="227">
        <v>16</v>
      </c>
      <c r="C110" s="168">
        <f t="shared" si="6"/>
        <v>14528.125</v>
      </c>
      <c r="D110" s="17"/>
      <c r="E110" s="9"/>
      <c r="F110" s="9"/>
      <c r="G110" s="9"/>
      <c r="H110" s="9"/>
      <c r="I110" s="6"/>
      <c r="J110" s="230">
        <v>16</v>
      </c>
      <c r="K110" s="230">
        <f t="shared" si="7"/>
        <v>15256.125</v>
      </c>
      <c r="L110" s="2"/>
      <c r="M110" s="9"/>
      <c r="N110" s="9"/>
      <c r="O110" s="9"/>
      <c r="P110" s="113"/>
    </row>
    <row r="111" spans="2:16" x14ac:dyDescent="0.2">
      <c r="B111" s="227">
        <v>17</v>
      </c>
      <c r="C111" s="168">
        <f t="shared" si="6"/>
        <v>14529.875</v>
      </c>
      <c r="D111" s="17"/>
      <c r="E111" s="9"/>
      <c r="F111" s="9"/>
      <c r="G111" s="9"/>
      <c r="H111" s="9"/>
      <c r="I111" s="6"/>
      <c r="J111" s="230">
        <v>17</v>
      </c>
      <c r="K111" s="230">
        <f t="shared" si="7"/>
        <v>15257.875</v>
      </c>
      <c r="L111" s="2"/>
      <c r="M111" s="9"/>
      <c r="N111" s="9"/>
      <c r="O111" s="9"/>
      <c r="P111" s="113"/>
    </row>
    <row r="112" spans="2:16" x14ac:dyDescent="0.2">
      <c r="B112" s="227">
        <v>18</v>
      </c>
      <c r="C112" s="168">
        <f t="shared" si="6"/>
        <v>14531.625</v>
      </c>
      <c r="D112" s="17"/>
      <c r="E112" s="9"/>
      <c r="F112" s="9"/>
      <c r="G112" s="9"/>
      <c r="H112" s="9"/>
      <c r="I112" s="6"/>
      <c r="J112" s="230">
        <v>18</v>
      </c>
      <c r="K112" s="230">
        <f t="shared" si="7"/>
        <v>15259.625</v>
      </c>
      <c r="L112" s="2"/>
      <c r="M112" s="9"/>
      <c r="N112" s="9"/>
      <c r="O112" s="9"/>
      <c r="P112" s="113"/>
    </row>
    <row r="113" spans="2:16" x14ac:dyDescent="0.2">
      <c r="B113" s="227">
        <v>19</v>
      </c>
      <c r="C113" s="168">
        <f t="shared" si="6"/>
        <v>14533.375</v>
      </c>
      <c r="D113" s="17"/>
      <c r="E113" s="9"/>
      <c r="F113" s="9"/>
      <c r="G113" s="9"/>
      <c r="H113" s="9"/>
      <c r="I113" s="6"/>
      <c r="J113" s="230">
        <v>19</v>
      </c>
      <c r="K113" s="230">
        <f t="shared" si="7"/>
        <v>15261.375</v>
      </c>
      <c r="L113" s="2"/>
      <c r="M113" s="9"/>
      <c r="N113" s="9"/>
      <c r="O113" s="9"/>
      <c r="P113" s="113"/>
    </row>
    <row r="114" spans="2:16" x14ac:dyDescent="0.2">
      <c r="B114" s="227">
        <v>20</v>
      </c>
      <c r="C114" s="168">
        <f t="shared" si="6"/>
        <v>14535.125</v>
      </c>
      <c r="D114" s="17"/>
      <c r="E114" s="9"/>
      <c r="F114" s="9"/>
      <c r="G114" s="9"/>
      <c r="H114" s="9"/>
      <c r="I114" s="6"/>
      <c r="J114" s="230">
        <v>20</v>
      </c>
      <c r="K114" s="230">
        <f t="shared" si="7"/>
        <v>15263.125</v>
      </c>
      <c r="L114" s="2"/>
      <c r="M114" s="9"/>
      <c r="N114" s="9"/>
      <c r="O114" s="9"/>
      <c r="P114" s="113"/>
    </row>
    <row r="115" spans="2:16" x14ac:dyDescent="0.2">
      <c r="B115" s="227">
        <v>21</v>
      </c>
      <c r="C115" s="168">
        <f t="shared" si="6"/>
        <v>14536.875</v>
      </c>
      <c r="D115" s="17"/>
      <c r="E115" s="9"/>
      <c r="F115" s="9"/>
      <c r="G115" s="9"/>
      <c r="H115" s="9"/>
      <c r="I115" s="6"/>
      <c r="J115" s="230">
        <v>21</v>
      </c>
      <c r="K115" s="230">
        <f t="shared" si="7"/>
        <v>15264.875</v>
      </c>
      <c r="L115" s="2"/>
      <c r="M115" s="9"/>
      <c r="N115" s="9"/>
      <c r="O115" s="9"/>
      <c r="P115" s="113"/>
    </row>
    <row r="116" spans="2:16" x14ac:dyDescent="0.2">
      <c r="B116" s="227">
        <v>22</v>
      </c>
      <c r="C116" s="168">
        <f t="shared" si="6"/>
        <v>14538.625</v>
      </c>
      <c r="D116" s="17"/>
      <c r="E116" s="9"/>
      <c r="F116" s="9"/>
      <c r="G116" s="9"/>
      <c r="H116" s="9"/>
      <c r="I116" s="6"/>
      <c r="J116" s="230">
        <v>22</v>
      </c>
      <c r="K116" s="230">
        <f t="shared" si="7"/>
        <v>15266.625</v>
      </c>
      <c r="L116" s="2"/>
      <c r="M116" s="9"/>
      <c r="N116" s="9"/>
      <c r="O116" s="9"/>
      <c r="P116" s="113"/>
    </row>
    <row r="117" spans="2:16" x14ac:dyDescent="0.2">
      <c r="B117" s="227">
        <v>23</v>
      </c>
      <c r="C117" s="168">
        <f t="shared" si="6"/>
        <v>14540.375</v>
      </c>
      <c r="D117" s="17"/>
      <c r="E117" s="9"/>
      <c r="F117" s="9"/>
      <c r="G117" s="9"/>
      <c r="H117" s="9"/>
      <c r="I117" s="6"/>
      <c r="J117" s="230">
        <v>23</v>
      </c>
      <c r="K117" s="230">
        <f t="shared" si="7"/>
        <v>15268.375</v>
      </c>
      <c r="L117" s="2"/>
      <c r="M117" s="9"/>
      <c r="N117" s="9"/>
      <c r="O117" s="9"/>
      <c r="P117" s="113"/>
    </row>
    <row r="118" spans="2:16" x14ac:dyDescent="0.2">
      <c r="B118" s="227">
        <v>24</v>
      </c>
      <c r="C118" s="168">
        <f t="shared" si="6"/>
        <v>14542.125</v>
      </c>
      <c r="D118" s="17"/>
      <c r="E118" s="9"/>
      <c r="F118" s="9"/>
      <c r="G118" s="9"/>
      <c r="H118" s="9"/>
      <c r="I118" s="6"/>
      <c r="J118" s="230">
        <v>24</v>
      </c>
      <c r="K118" s="230">
        <f t="shared" si="7"/>
        <v>15270.125</v>
      </c>
      <c r="L118" s="2"/>
      <c r="M118" s="9"/>
      <c r="N118" s="9"/>
      <c r="O118" s="9"/>
      <c r="P118" s="113"/>
    </row>
    <row r="119" spans="2:16" x14ac:dyDescent="0.2">
      <c r="B119" s="227">
        <v>25</v>
      </c>
      <c r="C119" s="168">
        <f t="shared" si="6"/>
        <v>14543.875</v>
      </c>
      <c r="D119" s="17"/>
      <c r="E119" s="9"/>
      <c r="F119" s="9"/>
      <c r="G119" s="9"/>
      <c r="H119" s="9"/>
      <c r="I119" s="6"/>
      <c r="J119" s="230">
        <v>25</v>
      </c>
      <c r="K119" s="230">
        <f t="shared" si="7"/>
        <v>15271.875</v>
      </c>
      <c r="L119" s="2"/>
      <c r="M119" s="9"/>
      <c r="N119" s="9"/>
      <c r="O119" s="9"/>
      <c r="P119" s="113"/>
    </row>
    <row r="120" spans="2:16" x14ac:dyDescent="0.2">
      <c r="B120" s="227">
        <v>26</v>
      </c>
      <c r="C120" s="168">
        <f t="shared" si="6"/>
        <v>14545.625</v>
      </c>
      <c r="D120" s="17"/>
      <c r="E120" s="9"/>
      <c r="F120" s="9"/>
      <c r="G120" s="9"/>
      <c r="H120" s="9"/>
      <c r="I120" s="6"/>
      <c r="J120" s="230">
        <v>26</v>
      </c>
      <c r="K120" s="230">
        <f t="shared" si="7"/>
        <v>15273.625</v>
      </c>
      <c r="L120" s="2"/>
      <c r="M120" s="9"/>
      <c r="N120" s="9"/>
      <c r="O120" s="9"/>
      <c r="P120" s="113"/>
    </row>
    <row r="121" spans="2:16" x14ac:dyDescent="0.2">
      <c r="B121" s="227">
        <v>27</v>
      </c>
      <c r="C121" s="168">
        <f t="shared" si="6"/>
        <v>14547.375</v>
      </c>
      <c r="D121" s="17"/>
      <c r="E121" s="9"/>
      <c r="F121" s="9"/>
      <c r="G121" s="9"/>
      <c r="H121" s="9"/>
      <c r="I121" s="6"/>
      <c r="J121" s="230">
        <v>27</v>
      </c>
      <c r="K121" s="230">
        <f t="shared" si="7"/>
        <v>15275.375</v>
      </c>
      <c r="L121" s="2"/>
      <c r="M121" s="9"/>
      <c r="N121" s="9"/>
      <c r="O121" s="9"/>
      <c r="P121" s="113"/>
    </row>
    <row r="122" spans="2:16" x14ac:dyDescent="0.2">
      <c r="B122" s="227">
        <v>28</v>
      </c>
      <c r="C122" s="168">
        <f t="shared" si="6"/>
        <v>14549.125</v>
      </c>
      <c r="D122" s="17"/>
      <c r="E122" s="9"/>
      <c r="F122" s="9"/>
      <c r="G122" s="9"/>
      <c r="H122" s="9"/>
      <c r="I122" s="6"/>
      <c r="J122" s="230">
        <v>28</v>
      </c>
      <c r="K122" s="230">
        <f t="shared" si="7"/>
        <v>15277.125</v>
      </c>
      <c r="L122" s="2"/>
      <c r="M122" s="9"/>
      <c r="N122" s="9"/>
      <c r="O122" s="9"/>
      <c r="P122" s="113"/>
    </row>
    <row r="123" spans="2:16" x14ac:dyDescent="0.2">
      <c r="B123" s="227">
        <v>29</v>
      </c>
      <c r="C123" s="168">
        <f t="shared" si="6"/>
        <v>14550.875</v>
      </c>
      <c r="D123" s="17"/>
      <c r="E123" s="9"/>
      <c r="F123" s="9"/>
      <c r="G123" s="9"/>
      <c r="H123" s="9"/>
      <c r="I123" s="6"/>
      <c r="J123" s="230">
        <v>29</v>
      </c>
      <c r="K123" s="230">
        <f t="shared" si="7"/>
        <v>15278.875</v>
      </c>
      <c r="L123" s="2"/>
      <c r="M123" s="9"/>
      <c r="N123" s="9"/>
      <c r="O123" s="9"/>
      <c r="P123" s="113"/>
    </row>
    <row r="124" spans="2:16" x14ac:dyDescent="0.2">
      <c r="B124" s="227">
        <v>30</v>
      </c>
      <c r="C124" s="168">
        <f t="shared" si="6"/>
        <v>14552.625</v>
      </c>
      <c r="D124" s="17"/>
      <c r="E124" s="9"/>
      <c r="F124" s="9"/>
      <c r="G124" s="9"/>
      <c r="H124" s="9"/>
      <c r="I124" s="6"/>
      <c r="J124" s="230">
        <v>30</v>
      </c>
      <c r="K124" s="230">
        <f t="shared" si="7"/>
        <v>15280.625</v>
      </c>
      <c r="L124" s="2"/>
      <c r="M124" s="9"/>
      <c r="N124" s="9"/>
      <c r="O124" s="9"/>
      <c r="P124" s="113"/>
    </row>
    <row r="125" spans="2:16" x14ac:dyDescent="0.2">
      <c r="B125" s="227">
        <v>31</v>
      </c>
      <c r="C125" s="168">
        <f t="shared" si="6"/>
        <v>14554.375</v>
      </c>
      <c r="D125" s="17"/>
      <c r="E125" s="9"/>
      <c r="F125" s="9"/>
      <c r="G125" s="9"/>
      <c r="H125" s="9"/>
      <c r="I125" s="6"/>
      <c r="J125" s="230">
        <v>31</v>
      </c>
      <c r="K125" s="230">
        <f t="shared" si="7"/>
        <v>15282.375</v>
      </c>
      <c r="L125" s="2"/>
      <c r="M125" s="9"/>
      <c r="N125" s="9"/>
      <c r="O125" s="9"/>
      <c r="P125" s="113"/>
    </row>
    <row r="126" spans="2:16" x14ac:dyDescent="0.2">
      <c r="B126" s="227">
        <v>32</v>
      </c>
      <c r="C126" s="168">
        <f t="shared" si="6"/>
        <v>14556.125</v>
      </c>
      <c r="D126" s="17"/>
      <c r="E126" s="9"/>
      <c r="F126" s="9"/>
      <c r="G126" s="9"/>
      <c r="H126" s="9"/>
      <c r="I126" s="6"/>
      <c r="J126" s="230">
        <v>32</v>
      </c>
      <c r="K126" s="230">
        <f t="shared" si="7"/>
        <v>15284.125</v>
      </c>
      <c r="L126" s="2"/>
      <c r="M126" s="9"/>
      <c r="N126" s="9"/>
      <c r="O126" s="9"/>
      <c r="P126" s="113"/>
    </row>
    <row r="127" spans="2:16" x14ac:dyDescent="0.2">
      <c r="B127" s="227">
        <v>33</v>
      </c>
      <c r="C127" s="168">
        <f t="shared" si="6"/>
        <v>14557.875</v>
      </c>
      <c r="D127" s="17"/>
      <c r="E127" s="9"/>
      <c r="F127" s="9"/>
      <c r="G127" s="9"/>
      <c r="H127" s="9"/>
      <c r="I127" s="6"/>
      <c r="J127" s="230">
        <v>33</v>
      </c>
      <c r="K127" s="230">
        <f t="shared" si="7"/>
        <v>15285.875</v>
      </c>
      <c r="L127" s="2"/>
      <c r="M127" s="9"/>
      <c r="N127" s="9"/>
      <c r="O127" s="9"/>
      <c r="P127" s="113"/>
    </row>
    <row r="128" spans="2:16" x14ac:dyDescent="0.2">
      <c r="B128" s="227">
        <v>34</v>
      </c>
      <c r="C128" s="168">
        <f t="shared" si="6"/>
        <v>14559.625</v>
      </c>
      <c r="D128" s="17"/>
      <c r="E128" s="9"/>
      <c r="F128" s="9"/>
      <c r="G128" s="9"/>
      <c r="H128" s="9"/>
      <c r="I128" s="6"/>
      <c r="J128" s="230">
        <v>34</v>
      </c>
      <c r="K128" s="230">
        <f t="shared" si="7"/>
        <v>15287.625</v>
      </c>
      <c r="L128" s="2"/>
      <c r="M128" s="9"/>
      <c r="N128" s="9"/>
      <c r="O128" s="9"/>
      <c r="P128" s="113"/>
    </row>
    <row r="129" spans="2:16" x14ac:dyDescent="0.2">
      <c r="B129" s="227">
        <v>35</v>
      </c>
      <c r="C129" s="168">
        <f t="shared" si="6"/>
        <v>14561.375</v>
      </c>
      <c r="D129" s="17"/>
      <c r="E129" s="9"/>
      <c r="F129" s="9"/>
      <c r="G129" s="9"/>
      <c r="H129" s="9"/>
      <c r="I129" s="6"/>
      <c r="J129" s="230">
        <v>35</v>
      </c>
      <c r="K129" s="230">
        <f t="shared" si="7"/>
        <v>15289.375</v>
      </c>
      <c r="L129" s="2"/>
      <c r="M129" s="9"/>
      <c r="N129" s="9"/>
      <c r="O129" s="9"/>
      <c r="P129" s="113"/>
    </row>
    <row r="130" spans="2:16" x14ac:dyDescent="0.2">
      <c r="B130" s="227">
        <v>36</v>
      </c>
      <c r="C130" s="168">
        <f t="shared" si="6"/>
        <v>14563.125</v>
      </c>
      <c r="D130" s="17"/>
      <c r="E130" s="9"/>
      <c r="F130" s="9"/>
      <c r="G130" s="9"/>
      <c r="H130" s="9"/>
      <c r="I130" s="6"/>
      <c r="J130" s="230">
        <v>36</v>
      </c>
      <c r="K130" s="230">
        <f t="shared" si="7"/>
        <v>15291.125</v>
      </c>
      <c r="L130" s="2"/>
      <c r="M130" s="9"/>
      <c r="N130" s="9"/>
      <c r="O130" s="9"/>
      <c r="P130" s="113"/>
    </row>
    <row r="131" spans="2:16" x14ac:dyDescent="0.2">
      <c r="B131" s="227">
        <v>37</v>
      </c>
      <c r="C131" s="168">
        <f t="shared" si="6"/>
        <v>14564.875</v>
      </c>
      <c r="D131" s="17"/>
      <c r="E131" s="9"/>
      <c r="F131" s="9"/>
      <c r="G131" s="9"/>
      <c r="H131" s="9"/>
      <c r="I131" s="6"/>
      <c r="J131" s="230">
        <v>37</v>
      </c>
      <c r="K131" s="230">
        <f t="shared" si="7"/>
        <v>15292.875</v>
      </c>
      <c r="L131" s="2"/>
      <c r="M131" s="9"/>
      <c r="N131" s="9"/>
      <c r="O131" s="9"/>
      <c r="P131" s="113"/>
    </row>
    <row r="132" spans="2:16" x14ac:dyDescent="0.2">
      <c r="B132" s="227">
        <v>38</v>
      </c>
      <c r="C132" s="168">
        <f t="shared" si="6"/>
        <v>14566.625</v>
      </c>
      <c r="D132" s="17"/>
      <c r="E132" s="9"/>
      <c r="F132" s="9"/>
      <c r="G132" s="9"/>
      <c r="H132" s="9"/>
      <c r="I132" s="6"/>
      <c r="J132" s="230">
        <v>38</v>
      </c>
      <c r="K132" s="230">
        <f t="shared" si="7"/>
        <v>15294.625</v>
      </c>
      <c r="L132" s="2"/>
      <c r="M132" s="9"/>
      <c r="N132" s="9"/>
      <c r="O132" s="9"/>
      <c r="P132" s="113"/>
    </row>
    <row r="133" spans="2:16" x14ac:dyDescent="0.2">
      <c r="B133" s="227">
        <v>39</v>
      </c>
      <c r="C133" s="168">
        <f t="shared" si="6"/>
        <v>14568.375</v>
      </c>
      <c r="D133" s="17"/>
      <c r="E133" s="9"/>
      <c r="F133" s="9"/>
      <c r="G133" s="9"/>
      <c r="H133" s="9"/>
      <c r="I133" s="6"/>
      <c r="J133" s="230">
        <v>39</v>
      </c>
      <c r="K133" s="230">
        <f t="shared" si="7"/>
        <v>15296.375</v>
      </c>
      <c r="L133" s="2"/>
      <c r="M133" s="9"/>
      <c r="N133" s="9"/>
      <c r="O133" s="9"/>
      <c r="P133" s="113"/>
    </row>
    <row r="134" spans="2:16" x14ac:dyDescent="0.2">
      <c r="B134" s="227">
        <v>40</v>
      </c>
      <c r="C134" s="168">
        <f t="shared" si="6"/>
        <v>14570.125</v>
      </c>
      <c r="D134" s="17"/>
      <c r="E134" s="9"/>
      <c r="F134" s="9"/>
      <c r="G134" s="9"/>
      <c r="H134" s="9"/>
      <c r="I134" s="6"/>
      <c r="J134" s="230">
        <v>40</v>
      </c>
      <c r="K134" s="230">
        <f t="shared" si="7"/>
        <v>15298.125</v>
      </c>
      <c r="L134" s="2"/>
      <c r="M134" s="9"/>
      <c r="N134" s="9"/>
      <c r="O134" s="9"/>
      <c r="P134" s="113"/>
    </row>
    <row r="135" spans="2:16" x14ac:dyDescent="0.2">
      <c r="B135" s="227">
        <v>41</v>
      </c>
      <c r="C135" s="168">
        <f t="shared" si="6"/>
        <v>14571.875</v>
      </c>
      <c r="D135" s="17"/>
      <c r="E135" s="9"/>
      <c r="F135" s="9"/>
      <c r="G135" s="9"/>
      <c r="H135" s="9"/>
      <c r="I135" s="6"/>
      <c r="J135" s="230">
        <v>41</v>
      </c>
      <c r="K135" s="230">
        <f t="shared" si="7"/>
        <v>15299.875</v>
      </c>
      <c r="L135" s="2"/>
      <c r="M135" s="9"/>
      <c r="N135" s="9"/>
      <c r="O135" s="9"/>
      <c r="P135" s="113"/>
    </row>
    <row r="136" spans="2:16" x14ac:dyDescent="0.2">
      <c r="B136" s="227">
        <v>42</v>
      </c>
      <c r="C136" s="168">
        <f t="shared" si="6"/>
        <v>14573.625</v>
      </c>
      <c r="D136" s="17"/>
      <c r="E136" s="9"/>
      <c r="F136" s="9"/>
      <c r="G136" s="9"/>
      <c r="H136" s="9"/>
      <c r="I136" s="6"/>
      <c r="J136" s="230">
        <v>42</v>
      </c>
      <c r="K136" s="230">
        <f t="shared" si="7"/>
        <v>15301.625</v>
      </c>
      <c r="L136" s="2"/>
      <c r="M136" s="9"/>
      <c r="N136" s="9"/>
      <c r="O136" s="9"/>
      <c r="P136" s="113"/>
    </row>
    <row r="137" spans="2:16" x14ac:dyDescent="0.2">
      <c r="B137" s="227">
        <v>43</v>
      </c>
      <c r="C137" s="168">
        <f t="shared" si="6"/>
        <v>14575.375</v>
      </c>
      <c r="D137" s="17"/>
      <c r="E137" s="9"/>
      <c r="F137" s="9"/>
      <c r="G137" s="9"/>
      <c r="H137" s="9"/>
      <c r="I137" s="6"/>
      <c r="J137" s="230">
        <v>43</v>
      </c>
      <c r="K137" s="230">
        <f t="shared" si="7"/>
        <v>15303.375</v>
      </c>
      <c r="L137" s="2"/>
      <c r="M137" s="9"/>
      <c r="N137" s="9"/>
      <c r="O137" s="9"/>
      <c r="P137" s="113"/>
    </row>
    <row r="138" spans="2:16" x14ac:dyDescent="0.2">
      <c r="B138" s="227">
        <v>44</v>
      </c>
      <c r="C138" s="168">
        <f t="shared" si="6"/>
        <v>14577.125</v>
      </c>
      <c r="D138" s="17"/>
      <c r="E138" s="9"/>
      <c r="F138" s="9"/>
      <c r="G138" s="9"/>
      <c r="H138" s="9"/>
      <c r="I138" s="6"/>
      <c r="J138" s="230">
        <v>44</v>
      </c>
      <c r="K138" s="230">
        <f t="shared" si="7"/>
        <v>15305.125</v>
      </c>
      <c r="L138" s="2"/>
      <c r="M138" s="9"/>
      <c r="N138" s="9"/>
      <c r="O138" s="9"/>
      <c r="P138" s="113"/>
    </row>
    <row r="139" spans="2:16" x14ac:dyDescent="0.2">
      <c r="B139" s="227">
        <v>45</v>
      </c>
      <c r="C139" s="168">
        <f t="shared" si="6"/>
        <v>14578.875</v>
      </c>
      <c r="D139" s="17"/>
      <c r="E139" s="9"/>
      <c r="F139" s="9"/>
      <c r="G139" s="9"/>
      <c r="H139" s="9"/>
      <c r="I139" s="6"/>
      <c r="J139" s="230">
        <v>45</v>
      </c>
      <c r="K139" s="230">
        <f t="shared" si="7"/>
        <v>15306.875</v>
      </c>
      <c r="L139" s="2"/>
      <c r="M139" s="9"/>
      <c r="N139" s="9"/>
      <c r="O139" s="9"/>
      <c r="P139" s="113"/>
    </row>
    <row r="140" spans="2:16" x14ac:dyDescent="0.2">
      <c r="B140" s="227">
        <v>46</v>
      </c>
      <c r="C140" s="168">
        <f t="shared" si="6"/>
        <v>14580.625</v>
      </c>
      <c r="D140" s="17"/>
      <c r="E140" s="9"/>
      <c r="F140" s="9"/>
      <c r="G140" s="9"/>
      <c r="H140" s="9"/>
      <c r="I140" s="6"/>
      <c r="J140" s="230">
        <v>46</v>
      </c>
      <c r="K140" s="230">
        <f t="shared" si="7"/>
        <v>15308.625</v>
      </c>
      <c r="L140" s="2"/>
      <c r="M140" s="9"/>
      <c r="N140" s="9"/>
      <c r="O140" s="9"/>
      <c r="P140" s="113"/>
    </row>
    <row r="141" spans="2:16" x14ac:dyDescent="0.2">
      <c r="B141" s="227">
        <v>47</v>
      </c>
      <c r="C141" s="168">
        <f t="shared" si="6"/>
        <v>14582.375</v>
      </c>
      <c r="D141" s="17"/>
      <c r="E141" s="9"/>
      <c r="F141" s="9"/>
      <c r="G141" s="9"/>
      <c r="H141" s="9"/>
      <c r="I141" s="6"/>
      <c r="J141" s="230">
        <v>47</v>
      </c>
      <c r="K141" s="230">
        <f t="shared" si="7"/>
        <v>15310.375</v>
      </c>
      <c r="L141" s="2"/>
      <c r="M141" s="9"/>
      <c r="N141" s="9"/>
      <c r="O141" s="9"/>
      <c r="P141" s="113"/>
    </row>
    <row r="142" spans="2:16" x14ac:dyDescent="0.2">
      <c r="B142" s="227">
        <v>48</v>
      </c>
      <c r="C142" s="168">
        <f t="shared" si="6"/>
        <v>14584.125</v>
      </c>
      <c r="D142" s="17"/>
      <c r="E142" s="9"/>
      <c r="F142" s="9"/>
      <c r="G142" s="9"/>
      <c r="H142" s="9"/>
      <c r="I142" s="6"/>
      <c r="J142" s="230">
        <v>48</v>
      </c>
      <c r="K142" s="230">
        <f t="shared" si="7"/>
        <v>15312.125</v>
      </c>
      <c r="L142" s="2"/>
      <c r="M142" s="9"/>
      <c r="N142" s="9"/>
      <c r="O142" s="9"/>
      <c r="P142" s="113"/>
    </row>
    <row r="143" spans="2:16" x14ac:dyDescent="0.2">
      <c r="B143" s="227">
        <v>49</v>
      </c>
      <c r="C143" s="168">
        <f t="shared" si="6"/>
        <v>14585.875</v>
      </c>
      <c r="D143" s="17"/>
      <c r="E143" s="9"/>
      <c r="F143" s="9"/>
      <c r="G143" s="9"/>
      <c r="H143" s="9"/>
      <c r="I143" s="6"/>
      <c r="J143" s="230">
        <v>49</v>
      </c>
      <c r="K143" s="230">
        <f t="shared" si="7"/>
        <v>15313.875</v>
      </c>
      <c r="L143" s="2"/>
      <c r="M143" s="9"/>
      <c r="N143" s="9"/>
      <c r="O143" s="9"/>
      <c r="P143" s="113"/>
    </row>
    <row r="144" spans="2:16" x14ac:dyDescent="0.2">
      <c r="B144" s="227">
        <v>50</v>
      </c>
      <c r="C144" s="168">
        <f t="shared" si="6"/>
        <v>14587.625</v>
      </c>
      <c r="D144" s="17"/>
      <c r="E144" s="9"/>
      <c r="F144" s="9"/>
      <c r="G144" s="9"/>
      <c r="H144" s="9"/>
      <c r="I144" s="6"/>
      <c r="J144" s="230">
        <v>50</v>
      </c>
      <c r="K144" s="230">
        <f t="shared" si="7"/>
        <v>15315.625</v>
      </c>
      <c r="L144" s="2"/>
      <c r="M144" s="9"/>
      <c r="N144" s="9"/>
      <c r="O144" s="9"/>
      <c r="P144" s="113"/>
    </row>
    <row r="145" spans="2:16" x14ac:dyDescent="0.2">
      <c r="B145" s="227">
        <v>51</v>
      </c>
      <c r="C145" s="168">
        <f t="shared" si="6"/>
        <v>14589.375</v>
      </c>
      <c r="D145" s="17"/>
      <c r="E145" s="9"/>
      <c r="F145" s="9"/>
      <c r="G145" s="9"/>
      <c r="H145" s="9"/>
      <c r="I145" s="6"/>
      <c r="J145" s="230">
        <v>51</v>
      </c>
      <c r="K145" s="230">
        <f t="shared" si="7"/>
        <v>15317.375</v>
      </c>
      <c r="L145" s="2"/>
      <c r="M145" s="9"/>
      <c r="N145" s="9"/>
      <c r="O145" s="9"/>
      <c r="P145" s="113"/>
    </row>
    <row r="146" spans="2:16" x14ac:dyDescent="0.2">
      <c r="B146" s="227">
        <v>52</v>
      </c>
      <c r="C146" s="168">
        <f t="shared" si="6"/>
        <v>14591.125</v>
      </c>
      <c r="D146" s="17"/>
      <c r="E146" s="9"/>
      <c r="F146" s="9"/>
      <c r="G146" s="9"/>
      <c r="H146" s="9"/>
      <c r="I146" s="6"/>
      <c r="J146" s="230">
        <v>52</v>
      </c>
      <c r="K146" s="230">
        <f t="shared" si="7"/>
        <v>15319.125</v>
      </c>
      <c r="L146" s="2"/>
      <c r="M146" s="9"/>
      <c r="N146" s="9"/>
      <c r="O146" s="9"/>
      <c r="P146" s="113"/>
    </row>
    <row r="147" spans="2:16" x14ac:dyDescent="0.2">
      <c r="B147" s="227">
        <v>53</v>
      </c>
      <c r="C147" s="168">
        <f t="shared" si="6"/>
        <v>14592.875</v>
      </c>
      <c r="D147" s="17"/>
      <c r="E147" s="9"/>
      <c r="F147" s="9"/>
      <c r="G147" s="9"/>
      <c r="H147" s="9"/>
      <c r="I147" s="6"/>
      <c r="J147" s="230">
        <v>53</v>
      </c>
      <c r="K147" s="230">
        <f t="shared" si="7"/>
        <v>15320.875</v>
      </c>
      <c r="L147" s="2"/>
      <c r="M147" s="9"/>
      <c r="N147" s="9"/>
      <c r="O147" s="9"/>
      <c r="P147" s="113"/>
    </row>
    <row r="148" spans="2:16" x14ac:dyDescent="0.2">
      <c r="B148" s="227">
        <v>54</v>
      </c>
      <c r="C148" s="168">
        <f t="shared" si="6"/>
        <v>14594.625</v>
      </c>
      <c r="D148" s="17"/>
      <c r="E148" s="9"/>
      <c r="F148" s="9"/>
      <c r="G148" s="9"/>
      <c r="H148" s="9"/>
      <c r="I148" s="6"/>
      <c r="J148" s="230">
        <v>54</v>
      </c>
      <c r="K148" s="230">
        <f t="shared" si="7"/>
        <v>15322.625</v>
      </c>
      <c r="L148" s="2"/>
      <c r="M148" s="9"/>
      <c r="N148" s="9"/>
      <c r="O148" s="9"/>
      <c r="P148" s="113"/>
    </row>
    <row r="149" spans="2:16" x14ac:dyDescent="0.2">
      <c r="B149" s="227">
        <v>55</v>
      </c>
      <c r="C149" s="168">
        <f t="shared" si="6"/>
        <v>14596.375</v>
      </c>
      <c r="D149" s="17"/>
      <c r="E149" s="9"/>
      <c r="F149" s="9"/>
      <c r="G149" s="9"/>
      <c r="H149" s="9"/>
      <c r="I149" s="6"/>
      <c r="J149" s="230">
        <v>55</v>
      </c>
      <c r="K149" s="230">
        <f t="shared" si="7"/>
        <v>15324.375</v>
      </c>
      <c r="L149" s="2"/>
      <c r="M149" s="9"/>
      <c r="N149" s="9"/>
      <c r="O149" s="9"/>
      <c r="P149" s="113"/>
    </row>
    <row r="150" spans="2:16" x14ac:dyDescent="0.2">
      <c r="B150" s="227">
        <v>56</v>
      </c>
      <c r="C150" s="168">
        <f t="shared" si="6"/>
        <v>14598.125</v>
      </c>
      <c r="D150" s="17"/>
      <c r="E150" s="9"/>
      <c r="F150" s="9"/>
      <c r="G150" s="9"/>
      <c r="H150" s="9"/>
      <c r="I150" s="6"/>
      <c r="J150" s="230">
        <v>56</v>
      </c>
      <c r="K150" s="230">
        <f t="shared" si="7"/>
        <v>15326.125</v>
      </c>
      <c r="L150" s="2"/>
      <c r="M150" s="9"/>
      <c r="N150" s="9"/>
      <c r="O150" s="9"/>
      <c r="P150" s="113"/>
    </row>
    <row r="151" spans="2:16" x14ac:dyDescent="0.2">
      <c r="B151" s="227">
        <v>57</v>
      </c>
      <c r="C151" s="168">
        <f t="shared" si="6"/>
        <v>14599.875</v>
      </c>
      <c r="D151" s="17"/>
      <c r="E151" s="9"/>
      <c r="F151" s="9"/>
      <c r="G151" s="9"/>
      <c r="H151" s="9"/>
      <c r="I151" s="6"/>
      <c r="J151" s="230">
        <v>57</v>
      </c>
      <c r="K151" s="230">
        <f t="shared" si="7"/>
        <v>15327.875</v>
      </c>
      <c r="L151" s="2"/>
      <c r="M151" s="9"/>
      <c r="N151" s="9"/>
      <c r="O151" s="9"/>
      <c r="P151" s="113"/>
    </row>
    <row r="152" spans="2:16" x14ac:dyDescent="0.2">
      <c r="B152" s="227">
        <v>58</v>
      </c>
      <c r="C152" s="168">
        <f t="shared" si="6"/>
        <v>14601.625</v>
      </c>
      <c r="D152" s="17"/>
      <c r="E152" s="9"/>
      <c r="F152" s="9"/>
      <c r="G152" s="9"/>
      <c r="H152" s="9"/>
      <c r="I152" s="6"/>
      <c r="J152" s="230">
        <v>58</v>
      </c>
      <c r="K152" s="230">
        <f t="shared" si="7"/>
        <v>15329.625</v>
      </c>
      <c r="L152" s="2"/>
      <c r="M152" s="9"/>
      <c r="N152" s="9"/>
      <c r="O152" s="9"/>
      <c r="P152" s="113"/>
    </row>
    <row r="153" spans="2:16" x14ac:dyDescent="0.2">
      <c r="B153" s="227">
        <v>59</v>
      </c>
      <c r="C153" s="168">
        <f t="shared" si="6"/>
        <v>14603.375</v>
      </c>
      <c r="D153" s="17"/>
      <c r="E153" s="9"/>
      <c r="F153" s="9"/>
      <c r="G153" s="9"/>
      <c r="H153" s="9"/>
      <c r="I153" s="6"/>
      <c r="J153" s="230">
        <v>59</v>
      </c>
      <c r="K153" s="230">
        <f t="shared" si="7"/>
        <v>15331.375</v>
      </c>
      <c r="L153" s="2"/>
      <c r="M153" s="9"/>
      <c r="N153" s="9"/>
      <c r="O153" s="9"/>
      <c r="P153" s="113"/>
    </row>
    <row r="154" spans="2:16" x14ac:dyDescent="0.2">
      <c r="B154" s="227">
        <v>60</v>
      </c>
      <c r="C154" s="168">
        <f t="shared" si="6"/>
        <v>14605.125</v>
      </c>
      <c r="D154" s="17"/>
      <c r="E154" s="9"/>
      <c r="F154" s="9"/>
      <c r="G154" s="9"/>
      <c r="H154" s="9"/>
      <c r="I154" s="6"/>
      <c r="J154" s="230">
        <v>60</v>
      </c>
      <c r="K154" s="230">
        <f t="shared" si="7"/>
        <v>15333.125</v>
      </c>
      <c r="L154" s="2"/>
      <c r="M154" s="9"/>
      <c r="N154" s="9"/>
      <c r="O154" s="9"/>
      <c r="P154" s="113"/>
    </row>
    <row r="155" spans="2:16" x14ac:dyDescent="0.2">
      <c r="B155" s="227">
        <v>61</v>
      </c>
      <c r="C155" s="168">
        <f t="shared" si="6"/>
        <v>14606.875</v>
      </c>
      <c r="D155" s="17"/>
      <c r="E155" s="9"/>
      <c r="F155" s="9"/>
      <c r="G155" s="9"/>
      <c r="H155" s="9"/>
      <c r="I155" s="6"/>
      <c r="J155" s="230">
        <v>61</v>
      </c>
      <c r="K155" s="230">
        <f t="shared" si="7"/>
        <v>15334.875</v>
      </c>
      <c r="L155" s="2"/>
      <c r="M155" s="9"/>
      <c r="N155" s="9"/>
      <c r="O155" s="9"/>
      <c r="P155" s="113"/>
    </row>
    <row r="156" spans="2:16" x14ac:dyDescent="0.2">
      <c r="B156" s="227">
        <v>62</v>
      </c>
      <c r="C156" s="168">
        <f t="shared" si="6"/>
        <v>14608.625</v>
      </c>
      <c r="D156" s="17"/>
      <c r="E156" s="9"/>
      <c r="F156" s="9"/>
      <c r="G156" s="9"/>
      <c r="H156" s="9"/>
      <c r="I156" s="6"/>
      <c r="J156" s="230">
        <v>62</v>
      </c>
      <c r="K156" s="230">
        <f t="shared" si="7"/>
        <v>15336.625</v>
      </c>
      <c r="L156" s="2"/>
      <c r="M156" s="9"/>
      <c r="N156" s="9"/>
      <c r="O156" s="9"/>
      <c r="P156" s="113"/>
    </row>
    <row r="157" spans="2:16" x14ac:dyDescent="0.2">
      <c r="B157" s="227">
        <v>63</v>
      </c>
      <c r="C157" s="168">
        <f t="shared" si="6"/>
        <v>14610.375</v>
      </c>
      <c r="D157" s="17"/>
      <c r="E157" s="9"/>
      <c r="F157" s="9"/>
      <c r="G157" s="9"/>
      <c r="H157" s="9"/>
      <c r="I157" s="6"/>
      <c r="J157" s="230">
        <v>63</v>
      </c>
      <c r="K157" s="230">
        <f t="shared" si="7"/>
        <v>15338.375</v>
      </c>
      <c r="L157" s="2"/>
      <c r="M157" s="9"/>
      <c r="N157" s="9"/>
      <c r="O157" s="9"/>
      <c r="P157" s="113"/>
    </row>
    <row r="158" spans="2:16" ht="13.5" thickBot="1" x14ac:dyDescent="0.25">
      <c r="B158" s="228">
        <v>64</v>
      </c>
      <c r="C158" s="169">
        <f t="shared" si="6"/>
        <v>14612.125</v>
      </c>
      <c r="D158" s="173"/>
      <c r="E158" s="174"/>
      <c r="F158" s="174"/>
      <c r="G158" s="174"/>
      <c r="H158" s="174"/>
      <c r="I158" s="81"/>
      <c r="J158" s="231">
        <v>64</v>
      </c>
      <c r="K158" s="231">
        <f t="shared" si="7"/>
        <v>15340.125</v>
      </c>
      <c r="L158" s="260"/>
      <c r="M158" s="174"/>
      <c r="N158" s="174"/>
      <c r="O158" s="174"/>
      <c r="P158" s="184"/>
    </row>
  </sheetData>
  <mergeCells count="34">
    <mergeCell ref="E92:F92"/>
    <mergeCell ref="G92:H92"/>
    <mergeCell ref="J92:K92"/>
    <mergeCell ref="G57:H57"/>
    <mergeCell ref="J57:K57"/>
    <mergeCell ref="E58:L58"/>
    <mergeCell ref="E28:L28"/>
    <mergeCell ref="E9:L9"/>
    <mergeCell ref="E10:L10"/>
    <mergeCell ref="E11:L11"/>
    <mergeCell ref="E12:L12"/>
    <mergeCell ref="E15:F15"/>
    <mergeCell ref="G15:H15"/>
    <mergeCell ref="J20:K20"/>
    <mergeCell ref="E21:L21"/>
    <mergeCell ref="E27:F27"/>
    <mergeCell ref="G27:H27"/>
    <mergeCell ref="J27:K27"/>
    <mergeCell ref="A38:A39"/>
    <mergeCell ref="E57:F57"/>
    <mergeCell ref="A15:A16"/>
    <mergeCell ref="A20:A21"/>
    <mergeCell ref="E93:L93"/>
    <mergeCell ref="A57:A58"/>
    <mergeCell ref="A92:A93"/>
    <mergeCell ref="A27:A28"/>
    <mergeCell ref="E38:F38"/>
    <mergeCell ref="G38:H38"/>
    <mergeCell ref="J38:K38"/>
    <mergeCell ref="E39:L39"/>
    <mergeCell ref="J15:K15"/>
    <mergeCell ref="E16:L16"/>
    <mergeCell ref="E20:F20"/>
    <mergeCell ref="G20:H20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1165"/>
  <sheetViews>
    <sheetView topLeftCell="A25" zoomScale="87" zoomScaleNormal="87" workbookViewId="0">
      <selection activeCell="H29" sqref="H29"/>
    </sheetView>
  </sheetViews>
  <sheetFormatPr defaultRowHeight="12.75" x14ac:dyDescent="0.2"/>
  <cols>
    <col min="2" max="2" width="11.28515625" customWidth="1"/>
    <col min="3" max="3" width="18.5703125" customWidth="1"/>
    <col min="4" max="4" width="9.140625" style="19" customWidth="1"/>
    <col min="6" max="6" width="12" customWidth="1"/>
    <col min="7" max="7" width="11" customWidth="1"/>
    <col min="8" max="8" width="50.28515625" customWidth="1"/>
    <col min="9" max="9" width="12" customWidth="1"/>
    <col min="10" max="10" width="10.5703125" customWidth="1"/>
    <col min="11" max="11" width="19.42578125" customWidth="1"/>
    <col min="12" max="12" width="12.7109375" style="19" customWidth="1"/>
    <col min="15" max="15" width="11.7109375" customWidth="1"/>
    <col min="16" max="16" width="50.14062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230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229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232</v>
      </c>
      <c r="F13" s="419"/>
      <c r="G13" s="419" t="s">
        <v>234</v>
      </c>
      <c r="H13" s="419"/>
      <c r="I13" s="88" t="s">
        <v>217</v>
      </c>
      <c r="J13" s="419" t="s">
        <v>233</v>
      </c>
      <c r="K13" s="419"/>
      <c r="L13" s="89" t="s">
        <v>446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231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4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s="23" customFormat="1" ht="142.5" customHeight="1" x14ac:dyDescent="0.2">
      <c r="B16" s="220">
        <v>1</v>
      </c>
      <c r="C16" s="221">
        <f>SUM(18700-1000+B16*110)</f>
        <v>17810</v>
      </c>
      <c r="D16" s="66" t="s">
        <v>7</v>
      </c>
      <c r="E16" s="67"/>
      <c r="F16" s="67"/>
      <c r="G16" s="67"/>
      <c r="H16" s="68" t="s">
        <v>294</v>
      </c>
      <c r="I16" s="133"/>
      <c r="J16" s="221">
        <v>1</v>
      </c>
      <c r="K16" s="221">
        <f>SUM(18700+10+J16*110)</f>
        <v>18820</v>
      </c>
      <c r="L16" s="66" t="s">
        <v>7</v>
      </c>
      <c r="M16" s="67"/>
      <c r="N16" s="67"/>
      <c r="O16" s="67"/>
      <c r="P16" s="178" t="s">
        <v>295</v>
      </c>
    </row>
    <row r="17" spans="1:16" x14ac:dyDescent="0.2">
      <c r="B17" s="227">
        <f>SUM(B16+1)</f>
        <v>2</v>
      </c>
      <c r="C17" s="230">
        <f t="shared" ref="C17:C23" si="0">SUM(18700-1000+B17*110)</f>
        <v>17920</v>
      </c>
      <c r="D17" s="17"/>
      <c r="E17" s="9"/>
      <c r="F17" s="9"/>
      <c r="G17" s="9"/>
      <c r="H17" s="9"/>
      <c r="I17" s="6"/>
      <c r="J17" s="230">
        <f>SUM(J16+1)</f>
        <v>2</v>
      </c>
      <c r="K17" s="230">
        <f t="shared" ref="K17:K23" si="1">SUM(18700+10+J17*110)</f>
        <v>18930</v>
      </c>
      <c r="L17" s="17"/>
      <c r="M17" s="9"/>
      <c r="N17" s="9"/>
      <c r="O17" s="9"/>
      <c r="P17" s="113"/>
    </row>
    <row r="18" spans="1:16" x14ac:dyDescent="0.2">
      <c r="B18" s="227">
        <f t="shared" ref="B18:B23" si="2">SUM(B17+1)</f>
        <v>3</v>
      </c>
      <c r="C18" s="230">
        <f t="shared" si="0"/>
        <v>18030</v>
      </c>
      <c r="D18" s="17"/>
      <c r="E18" s="9"/>
      <c r="F18" s="9"/>
      <c r="G18" s="9"/>
      <c r="H18" s="9"/>
      <c r="I18" s="6"/>
      <c r="J18" s="230">
        <f t="shared" ref="J18:J23" si="3">SUM(J17+1)</f>
        <v>3</v>
      </c>
      <c r="K18" s="230">
        <f t="shared" si="1"/>
        <v>19040</v>
      </c>
      <c r="L18" s="17"/>
      <c r="M18" s="9"/>
      <c r="N18" s="9"/>
      <c r="O18" s="9"/>
      <c r="P18" s="113"/>
    </row>
    <row r="19" spans="1:16" x14ac:dyDescent="0.2">
      <c r="B19" s="227">
        <f t="shared" si="2"/>
        <v>4</v>
      </c>
      <c r="C19" s="230">
        <f t="shared" si="0"/>
        <v>18140</v>
      </c>
      <c r="D19" s="17"/>
      <c r="E19" s="9"/>
      <c r="F19" s="9"/>
      <c r="G19" s="9"/>
      <c r="H19" s="9"/>
      <c r="I19" s="6"/>
      <c r="J19" s="230">
        <f t="shared" si="3"/>
        <v>4</v>
      </c>
      <c r="K19" s="230">
        <f t="shared" si="1"/>
        <v>19150</v>
      </c>
      <c r="L19" s="17"/>
      <c r="M19" s="9"/>
      <c r="N19" s="9"/>
      <c r="O19" s="9"/>
      <c r="P19" s="113"/>
    </row>
    <row r="20" spans="1:16" x14ac:dyDescent="0.2">
      <c r="B20" s="227">
        <f t="shared" si="2"/>
        <v>5</v>
      </c>
      <c r="C20" s="230">
        <f t="shared" si="0"/>
        <v>18250</v>
      </c>
      <c r="D20" s="17"/>
      <c r="E20" s="9"/>
      <c r="F20" s="9"/>
      <c r="G20" s="9"/>
      <c r="H20" s="9"/>
      <c r="I20" s="6"/>
      <c r="J20" s="230">
        <f t="shared" si="3"/>
        <v>5</v>
      </c>
      <c r="K20" s="230">
        <f t="shared" si="1"/>
        <v>19260</v>
      </c>
      <c r="L20" s="17"/>
      <c r="M20" s="9"/>
      <c r="N20" s="9"/>
      <c r="O20" s="9"/>
      <c r="P20" s="113"/>
    </row>
    <row r="21" spans="1:16" x14ac:dyDescent="0.2">
      <c r="B21" s="227">
        <f t="shared" si="2"/>
        <v>6</v>
      </c>
      <c r="C21" s="230">
        <f t="shared" si="0"/>
        <v>18360</v>
      </c>
      <c r="D21" s="17"/>
      <c r="E21" s="9"/>
      <c r="F21" s="9"/>
      <c r="G21" s="9"/>
      <c r="H21" s="9"/>
      <c r="I21" s="6"/>
      <c r="J21" s="230">
        <f t="shared" si="3"/>
        <v>6</v>
      </c>
      <c r="K21" s="230">
        <f t="shared" si="1"/>
        <v>19370</v>
      </c>
      <c r="L21" s="17"/>
      <c r="M21" s="9"/>
      <c r="N21" s="9"/>
      <c r="O21" s="9"/>
      <c r="P21" s="113"/>
    </row>
    <row r="22" spans="1:16" ht="51" x14ac:dyDescent="0.2">
      <c r="B22" s="163">
        <f t="shared" si="2"/>
        <v>7</v>
      </c>
      <c r="C22" s="168">
        <f t="shared" si="0"/>
        <v>18470</v>
      </c>
      <c r="D22" s="66" t="s">
        <v>7</v>
      </c>
      <c r="E22" s="9"/>
      <c r="F22" s="9"/>
      <c r="G22" s="9"/>
      <c r="H22" s="29" t="s">
        <v>860</v>
      </c>
      <c r="I22" s="6"/>
      <c r="J22" s="168">
        <f t="shared" si="3"/>
        <v>7</v>
      </c>
      <c r="K22" s="168">
        <f t="shared" si="1"/>
        <v>19480</v>
      </c>
      <c r="L22" s="66" t="s">
        <v>7</v>
      </c>
      <c r="M22" s="9"/>
      <c r="N22" s="9"/>
      <c r="O22" s="9"/>
      <c r="P22" s="243" t="s">
        <v>860</v>
      </c>
    </row>
    <row r="23" spans="1:16" ht="26.25" thickBot="1" x14ac:dyDescent="0.25">
      <c r="B23" s="165">
        <f t="shared" si="2"/>
        <v>8</v>
      </c>
      <c r="C23" s="169">
        <f t="shared" si="0"/>
        <v>18580</v>
      </c>
      <c r="D23" s="173" t="s">
        <v>7</v>
      </c>
      <c r="E23" s="174"/>
      <c r="F23" s="174"/>
      <c r="G23" s="174"/>
      <c r="H23" s="251" t="s">
        <v>787</v>
      </c>
      <c r="I23" s="81"/>
      <c r="J23" s="169">
        <f t="shared" si="3"/>
        <v>8</v>
      </c>
      <c r="K23" s="169">
        <f t="shared" si="1"/>
        <v>19590</v>
      </c>
      <c r="L23" s="173" t="s">
        <v>7</v>
      </c>
      <c r="M23" s="174"/>
      <c r="N23" s="174"/>
      <c r="O23" s="174"/>
      <c r="P23" s="252" t="s">
        <v>788</v>
      </c>
    </row>
    <row r="24" spans="1:16" ht="18.75" thickBot="1" x14ac:dyDescent="0.3">
      <c r="B24" s="441" t="s">
        <v>447</v>
      </c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3"/>
    </row>
    <row r="25" spans="1:16" x14ac:dyDescent="0.2">
      <c r="A25" s="412">
        <v>2</v>
      </c>
      <c r="B25" s="83"/>
      <c r="C25" s="83"/>
      <c r="D25" s="141"/>
      <c r="E25" s="418" t="s">
        <v>0</v>
      </c>
      <c r="F25" s="419"/>
      <c r="G25" s="419" t="s">
        <v>1</v>
      </c>
      <c r="H25" s="419"/>
      <c r="I25" s="88" t="s">
        <v>217</v>
      </c>
      <c r="J25" s="419" t="s">
        <v>233</v>
      </c>
      <c r="K25" s="419"/>
      <c r="L25" s="89" t="s">
        <v>448</v>
      </c>
      <c r="M25" s="83"/>
      <c r="N25" s="83"/>
      <c r="O25" s="83"/>
      <c r="P25" s="83"/>
    </row>
    <row r="26" spans="1:16" ht="16.5" thickBot="1" x14ac:dyDescent="0.3">
      <c r="A26" s="413"/>
      <c r="B26" s="83"/>
      <c r="C26" s="83"/>
      <c r="D26" s="142"/>
      <c r="E26" s="414" t="s">
        <v>235</v>
      </c>
      <c r="F26" s="415"/>
      <c r="G26" s="415"/>
      <c r="H26" s="415"/>
      <c r="I26" s="415"/>
      <c r="J26" s="415"/>
      <c r="K26" s="415"/>
      <c r="L26" s="417"/>
      <c r="M26" s="83"/>
      <c r="N26" s="83"/>
      <c r="O26" s="83"/>
      <c r="P26" s="83"/>
    </row>
    <row r="27" spans="1:16" ht="13.5" thickBot="1" x14ac:dyDescent="0.25">
      <c r="B27" s="92" t="s">
        <v>111</v>
      </c>
      <c r="C27" s="93" t="s">
        <v>112</v>
      </c>
      <c r="D27" s="94" t="s">
        <v>113</v>
      </c>
      <c r="E27" s="95" t="s">
        <v>114</v>
      </c>
      <c r="F27" s="95" t="s">
        <v>115</v>
      </c>
      <c r="G27" s="95" t="s">
        <v>116</v>
      </c>
      <c r="H27" s="96" t="s">
        <v>117</v>
      </c>
      <c r="I27" s="75"/>
      <c r="J27" s="92" t="s">
        <v>111</v>
      </c>
      <c r="K27" s="93" t="s">
        <v>118</v>
      </c>
      <c r="L27" s="94" t="s">
        <v>113</v>
      </c>
      <c r="M27" s="95" t="s">
        <v>114</v>
      </c>
      <c r="N27" s="95" t="s">
        <v>115</v>
      </c>
      <c r="O27" s="95" t="s">
        <v>116</v>
      </c>
      <c r="P27" s="96" t="s">
        <v>117</v>
      </c>
    </row>
    <row r="28" spans="1:16" s="23" customFormat="1" ht="77.25" customHeight="1" x14ac:dyDescent="0.2">
      <c r="B28" s="220">
        <v>1</v>
      </c>
      <c r="C28" s="221">
        <f>SUM(18700-1000+B28*55)</f>
        <v>17755</v>
      </c>
      <c r="D28" s="66" t="s">
        <v>7</v>
      </c>
      <c r="E28" s="67"/>
      <c r="F28" s="67"/>
      <c r="G28" s="67"/>
      <c r="H28" s="68" t="s">
        <v>296</v>
      </c>
      <c r="I28" s="133"/>
      <c r="J28" s="221">
        <v>1</v>
      </c>
      <c r="K28" s="221">
        <f>SUM(18700+10+J28*55)</f>
        <v>18765</v>
      </c>
      <c r="L28" s="66" t="s">
        <v>7</v>
      </c>
      <c r="M28" s="67"/>
      <c r="N28" s="67"/>
      <c r="O28" s="67"/>
      <c r="P28" s="178" t="s">
        <v>297</v>
      </c>
    </row>
    <row r="29" spans="1:16" x14ac:dyDescent="0.2">
      <c r="B29" s="227">
        <f>SUM(B28+1)</f>
        <v>2</v>
      </c>
      <c r="C29" s="230">
        <f t="shared" ref="C29:C44" si="4">SUM(18700-1000+B29*55)</f>
        <v>17810</v>
      </c>
      <c r="D29" s="17"/>
      <c r="E29" s="9"/>
      <c r="F29" s="9"/>
      <c r="G29" s="9"/>
      <c r="H29" s="9"/>
      <c r="I29" s="6"/>
      <c r="J29" s="230">
        <f>SUM(J28+1)</f>
        <v>2</v>
      </c>
      <c r="K29" s="230">
        <f t="shared" ref="K29:K44" si="5">SUM(18700+10+J29*55)</f>
        <v>18820</v>
      </c>
      <c r="L29" s="17"/>
      <c r="M29" s="9"/>
      <c r="N29" s="9"/>
      <c r="O29" s="9"/>
      <c r="P29" s="113"/>
    </row>
    <row r="30" spans="1:16" ht="29.25" customHeight="1" x14ac:dyDescent="0.2">
      <c r="B30" s="287">
        <f t="shared" ref="B30:B44" si="6">SUM(B29+1)</f>
        <v>3</v>
      </c>
      <c r="C30" s="259">
        <f t="shared" si="4"/>
        <v>17865</v>
      </c>
      <c r="D30" s="17" t="s">
        <v>7</v>
      </c>
      <c r="E30" s="9"/>
      <c r="F30" s="9"/>
      <c r="G30" s="9"/>
      <c r="H30" s="29" t="s">
        <v>573</v>
      </c>
      <c r="I30" s="6"/>
      <c r="J30" s="259">
        <f t="shared" ref="J30:J44" si="7">SUM(J29+1)</f>
        <v>3</v>
      </c>
      <c r="K30" s="259">
        <f t="shared" si="5"/>
        <v>18875</v>
      </c>
      <c r="L30" s="17" t="s">
        <v>7</v>
      </c>
      <c r="M30" s="9"/>
      <c r="N30" s="9"/>
      <c r="O30" s="9"/>
      <c r="P30" s="29" t="s">
        <v>573</v>
      </c>
    </row>
    <row r="31" spans="1:16" ht="69.75" customHeight="1" x14ac:dyDescent="0.2">
      <c r="B31" s="227">
        <f t="shared" si="6"/>
        <v>4</v>
      </c>
      <c r="C31" s="230">
        <f t="shared" si="4"/>
        <v>17920</v>
      </c>
      <c r="D31" s="17" t="s">
        <v>7</v>
      </c>
      <c r="E31" s="9"/>
      <c r="F31" s="9"/>
      <c r="G31" s="9"/>
      <c r="H31" s="24" t="s">
        <v>877</v>
      </c>
      <c r="I31" s="6"/>
      <c r="J31" s="230">
        <f t="shared" si="7"/>
        <v>4</v>
      </c>
      <c r="K31" s="230">
        <f t="shared" si="5"/>
        <v>18930</v>
      </c>
      <c r="L31" s="17" t="s">
        <v>7</v>
      </c>
      <c r="M31" s="9"/>
      <c r="N31" s="9"/>
      <c r="O31" s="9"/>
      <c r="P31" s="134" t="s">
        <v>877</v>
      </c>
    </row>
    <row r="32" spans="1:16" ht="118.5" customHeight="1" x14ac:dyDescent="0.2">
      <c r="B32" s="163">
        <f t="shared" si="6"/>
        <v>5</v>
      </c>
      <c r="C32" s="168">
        <f t="shared" si="4"/>
        <v>17975</v>
      </c>
      <c r="D32" s="17" t="s">
        <v>7</v>
      </c>
      <c r="E32" s="9"/>
      <c r="F32" s="9"/>
      <c r="G32" s="9"/>
      <c r="H32" s="24" t="s">
        <v>919</v>
      </c>
      <c r="I32" s="6"/>
      <c r="J32" s="168">
        <f t="shared" si="7"/>
        <v>5</v>
      </c>
      <c r="K32" s="168">
        <f t="shared" si="5"/>
        <v>18985</v>
      </c>
      <c r="L32" s="17" t="s">
        <v>7</v>
      </c>
      <c r="M32" s="9"/>
      <c r="N32" s="9"/>
      <c r="O32" s="9"/>
      <c r="P32" s="134" t="s">
        <v>919</v>
      </c>
    </row>
    <row r="33" spans="1:16" s="23" customFormat="1" ht="134.25" customHeight="1" x14ac:dyDescent="0.2">
      <c r="B33" s="163">
        <f t="shared" si="6"/>
        <v>6</v>
      </c>
      <c r="C33" s="168">
        <f t="shared" si="4"/>
        <v>18030</v>
      </c>
      <c r="D33" s="17" t="s">
        <v>7</v>
      </c>
      <c r="E33" s="22"/>
      <c r="F33" s="22"/>
      <c r="G33" s="22"/>
      <c r="H33" s="24" t="s">
        <v>915</v>
      </c>
      <c r="I33" s="133"/>
      <c r="J33" s="168">
        <f t="shared" si="7"/>
        <v>6</v>
      </c>
      <c r="K33" s="168">
        <f t="shared" si="5"/>
        <v>19040</v>
      </c>
      <c r="L33" s="17" t="s">
        <v>7</v>
      </c>
      <c r="M33" s="22"/>
      <c r="N33" s="22"/>
      <c r="O33" s="22"/>
      <c r="P33" s="134" t="s">
        <v>916</v>
      </c>
    </row>
    <row r="34" spans="1:16" s="23" customFormat="1" ht="132" customHeight="1" x14ac:dyDescent="0.2">
      <c r="B34" s="163">
        <f t="shared" si="6"/>
        <v>7</v>
      </c>
      <c r="C34" s="168">
        <f t="shared" si="4"/>
        <v>18085</v>
      </c>
      <c r="D34" s="17" t="s">
        <v>7</v>
      </c>
      <c r="E34" s="22"/>
      <c r="F34" s="22"/>
      <c r="G34" s="22"/>
      <c r="H34" s="24" t="s">
        <v>889</v>
      </c>
      <c r="I34" s="133"/>
      <c r="J34" s="168">
        <f t="shared" si="7"/>
        <v>7</v>
      </c>
      <c r="K34" s="168">
        <f t="shared" si="5"/>
        <v>19095</v>
      </c>
      <c r="L34" s="17" t="s">
        <v>7</v>
      </c>
      <c r="M34" s="22"/>
      <c r="N34" s="22"/>
      <c r="O34" s="22"/>
      <c r="P34" s="134" t="s">
        <v>890</v>
      </c>
    </row>
    <row r="35" spans="1:16" s="23" customFormat="1" ht="165" customHeight="1" x14ac:dyDescent="0.2">
      <c r="B35" s="163">
        <f t="shared" si="6"/>
        <v>8</v>
      </c>
      <c r="C35" s="168">
        <f t="shared" si="4"/>
        <v>18140</v>
      </c>
      <c r="D35" s="17" t="s">
        <v>7</v>
      </c>
      <c r="E35" s="22"/>
      <c r="F35" s="22"/>
      <c r="G35" s="22"/>
      <c r="H35" s="24" t="s">
        <v>864</v>
      </c>
      <c r="I35" s="133"/>
      <c r="J35" s="168">
        <f t="shared" si="7"/>
        <v>8</v>
      </c>
      <c r="K35" s="168">
        <f t="shared" si="5"/>
        <v>19150</v>
      </c>
      <c r="L35" s="17" t="s">
        <v>7</v>
      </c>
      <c r="M35" s="22"/>
      <c r="N35" s="22"/>
      <c r="O35" s="22"/>
      <c r="P35" s="134" t="s">
        <v>865</v>
      </c>
    </row>
    <row r="36" spans="1:16" ht="134.25" customHeight="1" x14ac:dyDescent="0.2">
      <c r="B36" s="163">
        <f t="shared" si="6"/>
        <v>9</v>
      </c>
      <c r="C36" s="168">
        <f t="shared" si="4"/>
        <v>18195</v>
      </c>
      <c r="D36" s="17" t="s">
        <v>7</v>
      </c>
      <c r="E36" s="9"/>
      <c r="F36" s="9"/>
      <c r="G36" s="9"/>
      <c r="H36" s="24" t="s">
        <v>875</v>
      </c>
      <c r="I36" s="6"/>
      <c r="J36" s="168">
        <f t="shared" si="7"/>
        <v>9</v>
      </c>
      <c r="K36" s="168">
        <f t="shared" si="5"/>
        <v>19205</v>
      </c>
      <c r="L36" s="17" t="s">
        <v>7</v>
      </c>
      <c r="M36" s="9"/>
      <c r="N36" s="9"/>
      <c r="O36" s="9"/>
      <c r="P36" s="179" t="s">
        <v>876</v>
      </c>
    </row>
    <row r="37" spans="1:16" x14ac:dyDescent="0.2">
      <c r="B37" s="227">
        <f t="shared" si="6"/>
        <v>10</v>
      </c>
      <c r="C37" s="230">
        <f t="shared" si="4"/>
        <v>18250</v>
      </c>
      <c r="D37" s="17"/>
      <c r="E37" s="9"/>
      <c r="F37" s="9"/>
      <c r="G37" s="9"/>
      <c r="H37" s="9"/>
      <c r="I37" s="6"/>
      <c r="J37" s="230">
        <f t="shared" si="7"/>
        <v>10</v>
      </c>
      <c r="K37" s="230">
        <f t="shared" si="5"/>
        <v>19260</v>
      </c>
      <c r="L37" s="17"/>
      <c r="M37" s="9"/>
      <c r="N37" s="9"/>
      <c r="O37" s="9"/>
      <c r="P37" s="113"/>
    </row>
    <row r="38" spans="1:16" x14ac:dyDescent="0.2">
      <c r="B38" s="227">
        <f t="shared" si="6"/>
        <v>11</v>
      </c>
      <c r="C38" s="230">
        <f t="shared" si="4"/>
        <v>18305</v>
      </c>
      <c r="D38" s="17" t="s">
        <v>7</v>
      </c>
      <c r="E38" s="9"/>
      <c r="F38" s="9"/>
      <c r="G38" s="9"/>
      <c r="H38" s="50" t="s">
        <v>779</v>
      </c>
      <c r="I38" s="6"/>
      <c r="J38" s="230">
        <f t="shared" si="7"/>
        <v>11</v>
      </c>
      <c r="K38" s="230">
        <f t="shared" si="5"/>
        <v>19315</v>
      </c>
      <c r="L38" s="17" t="s">
        <v>7</v>
      </c>
      <c r="M38" s="9"/>
      <c r="N38" s="9"/>
      <c r="O38" s="9"/>
      <c r="P38" s="114" t="s">
        <v>779</v>
      </c>
    </row>
    <row r="39" spans="1:16" s="16" customFormat="1" ht="38.25" x14ac:dyDescent="0.2">
      <c r="B39" s="163">
        <f t="shared" si="6"/>
        <v>12</v>
      </c>
      <c r="C39" s="168">
        <f t="shared" si="4"/>
        <v>18360</v>
      </c>
      <c r="D39" s="17" t="s">
        <v>7</v>
      </c>
      <c r="E39" s="18"/>
      <c r="F39" s="18"/>
      <c r="G39" s="18"/>
      <c r="H39" s="21" t="s">
        <v>938</v>
      </c>
      <c r="I39" s="290"/>
      <c r="J39" s="168">
        <f t="shared" si="7"/>
        <v>12</v>
      </c>
      <c r="K39" s="168">
        <f t="shared" si="5"/>
        <v>19370</v>
      </c>
      <c r="L39" s="17" t="s">
        <v>7</v>
      </c>
      <c r="M39" s="18"/>
      <c r="N39" s="18"/>
      <c r="O39" s="18"/>
      <c r="P39" s="243" t="s">
        <v>937</v>
      </c>
    </row>
    <row r="40" spans="1:16" x14ac:dyDescent="0.2">
      <c r="B40" s="227">
        <f t="shared" si="6"/>
        <v>13</v>
      </c>
      <c r="C40" s="230">
        <f t="shared" si="4"/>
        <v>18415</v>
      </c>
      <c r="D40" s="17" t="s">
        <v>7</v>
      </c>
      <c r="E40" s="9"/>
      <c r="F40" s="9"/>
      <c r="G40" s="9"/>
      <c r="H40" s="50" t="s">
        <v>969</v>
      </c>
      <c r="I40" s="6"/>
      <c r="J40" s="230">
        <f t="shared" si="7"/>
        <v>13</v>
      </c>
      <c r="K40" s="230">
        <f>SUM(18700+10+J40*55)</f>
        <v>19425</v>
      </c>
      <c r="L40" s="17" t="s">
        <v>7</v>
      </c>
      <c r="M40" s="9"/>
      <c r="N40" s="9"/>
      <c r="O40" s="9"/>
      <c r="P40" s="114" t="s">
        <v>969</v>
      </c>
    </row>
    <row r="41" spans="1:16" s="23" customFormat="1" ht="115.5" customHeight="1" x14ac:dyDescent="0.2">
      <c r="B41" s="163">
        <f t="shared" si="6"/>
        <v>14</v>
      </c>
      <c r="C41" s="168">
        <f t="shared" si="4"/>
        <v>18470</v>
      </c>
      <c r="D41" s="17" t="s">
        <v>7</v>
      </c>
      <c r="E41" s="22"/>
      <c r="F41" s="22"/>
      <c r="G41" s="22"/>
      <c r="H41" s="24" t="s">
        <v>931</v>
      </c>
      <c r="I41" s="133"/>
      <c r="J41" s="168">
        <f>SUM(J40+1)</f>
        <v>14</v>
      </c>
      <c r="K41" s="168">
        <f t="shared" si="5"/>
        <v>19480</v>
      </c>
      <c r="L41" s="17" t="s">
        <v>7</v>
      </c>
      <c r="M41" s="22"/>
      <c r="N41" s="22"/>
      <c r="O41" s="22"/>
      <c r="P41" s="134" t="s">
        <v>932</v>
      </c>
    </row>
    <row r="42" spans="1:16" s="23" customFormat="1" ht="46.5" customHeight="1" x14ac:dyDescent="0.2">
      <c r="B42" s="163">
        <f t="shared" si="6"/>
        <v>15</v>
      </c>
      <c r="C42" s="168">
        <f t="shared" si="4"/>
        <v>18525</v>
      </c>
      <c r="D42" s="17" t="s">
        <v>7</v>
      </c>
      <c r="E42" s="22"/>
      <c r="F42" s="22"/>
      <c r="G42" s="22"/>
      <c r="H42" s="24" t="s">
        <v>858</v>
      </c>
      <c r="I42" s="133"/>
      <c r="J42" s="168">
        <f t="shared" si="7"/>
        <v>15</v>
      </c>
      <c r="K42" s="168">
        <f t="shared" si="5"/>
        <v>19535</v>
      </c>
      <c r="L42" s="17" t="s">
        <v>7</v>
      </c>
      <c r="M42" s="22"/>
      <c r="N42" s="22"/>
      <c r="O42" s="22"/>
      <c r="P42" s="134" t="s">
        <v>859</v>
      </c>
    </row>
    <row r="43" spans="1:16" ht="63.75" x14ac:dyDescent="0.2">
      <c r="B43" s="163">
        <f t="shared" si="6"/>
        <v>16</v>
      </c>
      <c r="C43" s="168">
        <f>SUM(18700-1000+B43*55)</f>
        <v>18580</v>
      </c>
      <c r="D43" s="17" t="s">
        <v>7</v>
      </c>
      <c r="E43" s="9"/>
      <c r="F43" s="9"/>
      <c r="G43" s="9"/>
      <c r="H43" s="29" t="s">
        <v>872</v>
      </c>
      <c r="I43" s="6"/>
      <c r="J43" s="259">
        <f t="shared" si="7"/>
        <v>16</v>
      </c>
      <c r="K43" s="259">
        <f t="shared" si="5"/>
        <v>19590</v>
      </c>
      <c r="L43" s="17" t="s">
        <v>7</v>
      </c>
      <c r="M43" s="9"/>
      <c r="N43" s="9"/>
      <c r="O43" s="9"/>
      <c r="P43" s="24" t="s">
        <v>872</v>
      </c>
    </row>
    <row r="44" spans="1:16" ht="13.5" thickBot="1" x14ac:dyDescent="0.25">
      <c r="B44" s="261">
        <f t="shared" si="6"/>
        <v>17</v>
      </c>
      <c r="C44" s="231">
        <f t="shared" si="4"/>
        <v>18635</v>
      </c>
      <c r="D44" s="173"/>
      <c r="E44" s="174"/>
      <c r="F44" s="174"/>
      <c r="G44" s="174"/>
      <c r="H44" s="174"/>
      <c r="I44" s="81"/>
      <c r="J44" s="262">
        <f t="shared" si="7"/>
        <v>17</v>
      </c>
      <c r="K44" s="231">
        <f t="shared" si="5"/>
        <v>19645</v>
      </c>
      <c r="L44" s="173"/>
      <c r="M44" s="174"/>
      <c r="N44" s="174"/>
      <c r="O44" s="174"/>
      <c r="P44" s="184"/>
    </row>
    <row r="45" spans="1:16" x14ac:dyDescent="0.2">
      <c r="A45" s="412">
        <v>3</v>
      </c>
      <c r="B45" s="83"/>
      <c r="C45" s="83"/>
      <c r="D45" s="141"/>
      <c r="E45" s="418" t="s">
        <v>3</v>
      </c>
      <c r="F45" s="419"/>
      <c r="G45" s="419" t="s">
        <v>4</v>
      </c>
      <c r="H45" s="419"/>
      <c r="I45" s="88" t="s">
        <v>217</v>
      </c>
      <c r="J45" s="419" t="s">
        <v>233</v>
      </c>
      <c r="K45" s="419"/>
      <c r="L45" s="89" t="s">
        <v>449</v>
      </c>
      <c r="M45" s="83"/>
      <c r="N45" s="83"/>
      <c r="O45" s="83"/>
      <c r="P45" s="83"/>
    </row>
    <row r="46" spans="1:16" ht="16.5" thickBot="1" x14ac:dyDescent="0.3">
      <c r="A46" s="413"/>
      <c r="B46" s="83"/>
      <c r="C46" s="83"/>
      <c r="D46" s="142"/>
      <c r="E46" s="414" t="s">
        <v>2</v>
      </c>
      <c r="F46" s="415"/>
      <c r="G46" s="415"/>
      <c r="H46" s="415"/>
      <c r="I46" s="415"/>
      <c r="J46" s="415"/>
      <c r="K46" s="415"/>
      <c r="L46" s="417"/>
      <c r="M46" s="83"/>
      <c r="N46" s="83"/>
      <c r="O46" s="83"/>
      <c r="P46" s="83"/>
    </row>
    <row r="47" spans="1:16" ht="13.5" thickBot="1" x14ac:dyDescent="0.25">
      <c r="B47" s="92" t="s">
        <v>111</v>
      </c>
      <c r="C47" s="93" t="s">
        <v>112</v>
      </c>
      <c r="D47" s="94" t="s">
        <v>113</v>
      </c>
      <c r="E47" s="95" t="s">
        <v>114</v>
      </c>
      <c r="F47" s="95" t="s">
        <v>115</v>
      </c>
      <c r="G47" s="95" t="s">
        <v>116</v>
      </c>
      <c r="H47" s="96" t="s">
        <v>117</v>
      </c>
      <c r="I47" s="75"/>
      <c r="J47" s="92" t="s">
        <v>111</v>
      </c>
      <c r="K47" s="93" t="s">
        <v>118</v>
      </c>
      <c r="L47" s="94" t="s">
        <v>113</v>
      </c>
      <c r="M47" s="95" t="s">
        <v>114</v>
      </c>
      <c r="N47" s="95" t="s">
        <v>115</v>
      </c>
      <c r="O47" s="95" t="s">
        <v>116</v>
      </c>
      <c r="P47" s="96" t="s">
        <v>117</v>
      </c>
    </row>
    <row r="48" spans="1:16" x14ac:dyDescent="0.2">
      <c r="B48" s="272">
        <v>1</v>
      </c>
      <c r="C48" s="273">
        <f>SUM(18700-1000+B48*27.5)</f>
        <v>17727.5</v>
      </c>
      <c r="D48" s="66" t="s">
        <v>7</v>
      </c>
      <c r="E48" s="102"/>
      <c r="F48" s="102"/>
      <c r="G48" s="102"/>
      <c r="H48" s="270" t="s">
        <v>105</v>
      </c>
      <c r="I48" s="6"/>
      <c r="J48" s="126">
        <v>1</v>
      </c>
      <c r="K48" s="273">
        <f>SUM(18700+10+J48*27.5)</f>
        <v>18737.5</v>
      </c>
      <c r="L48" s="66" t="s">
        <v>7</v>
      </c>
      <c r="M48" s="102"/>
      <c r="N48" s="102"/>
      <c r="O48" s="102"/>
      <c r="P48" s="271" t="s">
        <v>105</v>
      </c>
    </row>
    <row r="49" spans="2:16" ht="38.25" x14ac:dyDescent="0.2">
      <c r="B49" s="253">
        <f>SUM(B48+1)</f>
        <v>2</v>
      </c>
      <c r="C49" s="274">
        <f>SUM(18700-1000+B49*27.5)</f>
        <v>17755</v>
      </c>
      <c r="D49" s="20" t="s">
        <v>7</v>
      </c>
      <c r="E49" s="15"/>
      <c r="F49" s="15"/>
      <c r="G49" s="15"/>
      <c r="H49" s="37" t="s">
        <v>81</v>
      </c>
      <c r="I49" s="6"/>
      <c r="J49" s="239">
        <f>SUM(J48+1)</f>
        <v>2</v>
      </c>
      <c r="K49" s="274">
        <f t="shared" ref="K49:K82" si="8">SUM(18700+10+J49*27.5)</f>
        <v>18765</v>
      </c>
      <c r="L49" s="20" t="s">
        <v>7</v>
      </c>
      <c r="M49" s="15"/>
      <c r="N49" s="15"/>
      <c r="O49" s="15"/>
      <c r="P49" s="264" t="s">
        <v>81</v>
      </c>
    </row>
    <row r="50" spans="2:16" x14ac:dyDescent="0.2">
      <c r="B50" s="120">
        <f t="shared" ref="B50:B82" si="9">SUM(B49+1)</f>
        <v>3</v>
      </c>
      <c r="C50" s="275">
        <f t="shared" ref="C50:C82" si="10">SUM(18700-1000+B50*27.5)</f>
        <v>17782.5</v>
      </c>
      <c r="D50" s="20"/>
      <c r="E50" s="15"/>
      <c r="F50" s="15"/>
      <c r="G50" s="15"/>
      <c r="H50" s="15"/>
      <c r="I50" s="6"/>
      <c r="J50" s="125">
        <f t="shared" ref="J50:J82" si="11">SUM(J49+1)</f>
        <v>3</v>
      </c>
      <c r="K50" s="275">
        <f t="shared" si="8"/>
        <v>18792.5</v>
      </c>
      <c r="L50" s="20"/>
      <c r="M50" s="15"/>
      <c r="N50" s="15"/>
      <c r="O50" s="15"/>
      <c r="P50" s="263"/>
    </row>
    <row r="51" spans="2:16" ht="84.75" customHeight="1" x14ac:dyDescent="0.2">
      <c r="B51" s="253">
        <f t="shared" si="9"/>
        <v>4</v>
      </c>
      <c r="C51" s="274">
        <f t="shared" si="10"/>
        <v>17810</v>
      </c>
      <c r="D51" s="20" t="s">
        <v>7</v>
      </c>
      <c r="E51" s="15"/>
      <c r="F51" s="15"/>
      <c r="G51" s="15"/>
      <c r="H51" s="26" t="s">
        <v>535</v>
      </c>
      <c r="I51" s="6"/>
      <c r="J51" s="239">
        <f t="shared" si="11"/>
        <v>4</v>
      </c>
      <c r="K51" s="274">
        <f t="shared" si="8"/>
        <v>18820</v>
      </c>
      <c r="L51" s="20" t="s">
        <v>7</v>
      </c>
      <c r="M51" s="15"/>
      <c r="N51" s="15"/>
      <c r="O51" s="15"/>
      <c r="P51" s="265" t="s">
        <v>536</v>
      </c>
    </row>
    <row r="52" spans="2:16" x14ac:dyDescent="0.2">
      <c r="B52" s="120">
        <f t="shared" si="9"/>
        <v>5</v>
      </c>
      <c r="C52" s="275">
        <f t="shared" si="10"/>
        <v>17837.5</v>
      </c>
      <c r="D52" s="20"/>
      <c r="E52" s="15"/>
      <c r="F52" s="15"/>
      <c r="G52" s="15"/>
      <c r="H52" s="15"/>
      <c r="I52" s="6"/>
      <c r="J52" s="125">
        <f t="shared" si="11"/>
        <v>5</v>
      </c>
      <c r="K52" s="275">
        <f t="shared" si="8"/>
        <v>18847.5</v>
      </c>
      <c r="L52" s="20"/>
      <c r="M52" s="15"/>
      <c r="N52" s="15"/>
      <c r="O52" s="15"/>
      <c r="P52" s="263"/>
    </row>
    <row r="53" spans="2:16" ht="18.75" customHeight="1" x14ac:dyDescent="0.2">
      <c r="B53" s="330">
        <f t="shared" si="9"/>
        <v>6</v>
      </c>
      <c r="C53" s="331">
        <f t="shared" si="10"/>
        <v>17865</v>
      </c>
      <c r="D53" s="20" t="s">
        <v>7</v>
      </c>
      <c r="E53" s="336"/>
      <c r="F53" s="336"/>
      <c r="G53" s="336"/>
      <c r="H53" s="32" t="s">
        <v>574</v>
      </c>
      <c r="I53" s="337"/>
      <c r="J53" s="332">
        <f t="shared" si="11"/>
        <v>6</v>
      </c>
      <c r="K53" s="331">
        <f t="shared" si="8"/>
        <v>18875</v>
      </c>
      <c r="L53" s="20" t="s">
        <v>7</v>
      </c>
      <c r="M53" s="336"/>
      <c r="N53" s="336"/>
      <c r="O53" s="336"/>
      <c r="P53" s="32" t="s">
        <v>574</v>
      </c>
    </row>
    <row r="54" spans="2:16" ht="25.5" x14ac:dyDescent="0.2">
      <c r="B54" s="253">
        <f t="shared" si="9"/>
        <v>7</v>
      </c>
      <c r="C54" s="274">
        <f t="shared" si="10"/>
        <v>17892.5</v>
      </c>
      <c r="D54" s="20" t="s">
        <v>7</v>
      </c>
      <c r="E54" s="15"/>
      <c r="F54" s="15"/>
      <c r="G54" s="15"/>
      <c r="H54" s="26" t="s">
        <v>291</v>
      </c>
      <c r="I54" s="6"/>
      <c r="J54" s="239">
        <f t="shared" si="11"/>
        <v>7</v>
      </c>
      <c r="K54" s="274">
        <f t="shared" si="8"/>
        <v>18902.5</v>
      </c>
      <c r="L54" s="20" t="s">
        <v>7</v>
      </c>
      <c r="M54" s="15"/>
      <c r="N54" s="15"/>
      <c r="O54" s="15"/>
      <c r="P54" s="265" t="s">
        <v>290</v>
      </c>
    </row>
    <row r="55" spans="2:16" x14ac:dyDescent="0.2">
      <c r="B55" s="120">
        <f t="shared" si="9"/>
        <v>8</v>
      </c>
      <c r="C55" s="275">
        <f t="shared" si="10"/>
        <v>17920</v>
      </c>
      <c r="D55" s="20"/>
      <c r="E55" s="15"/>
      <c r="F55" s="15"/>
      <c r="G55" s="15"/>
      <c r="H55" s="15"/>
      <c r="I55" s="6"/>
      <c r="J55" s="125">
        <f t="shared" si="11"/>
        <v>8</v>
      </c>
      <c r="K55" s="275">
        <f t="shared" si="8"/>
        <v>18930</v>
      </c>
      <c r="L55" s="20"/>
      <c r="M55" s="15"/>
      <c r="N55" s="15"/>
      <c r="O55" s="15"/>
      <c r="P55" s="263"/>
    </row>
    <row r="56" spans="2:16" x14ac:dyDescent="0.2">
      <c r="B56" s="120">
        <f t="shared" si="9"/>
        <v>9</v>
      </c>
      <c r="C56" s="275">
        <f t="shared" si="10"/>
        <v>17947.5</v>
      </c>
      <c r="D56" s="20" t="s">
        <v>7</v>
      </c>
      <c r="E56" s="15"/>
      <c r="F56" s="15"/>
      <c r="G56" s="15"/>
      <c r="H56" s="40" t="s">
        <v>476</v>
      </c>
      <c r="I56" s="6"/>
      <c r="J56" s="125">
        <f t="shared" si="11"/>
        <v>9</v>
      </c>
      <c r="K56" s="275">
        <f t="shared" si="8"/>
        <v>18957.5</v>
      </c>
      <c r="L56" s="20" t="s">
        <v>7</v>
      </c>
      <c r="M56" s="15"/>
      <c r="N56" s="15"/>
      <c r="O56" s="15"/>
      <c r="P56" s="266" t="s">
        <v>386</v>
      </c>
    </row>
    <row r="57" spans="2:16" ht="110.25" customHeight="1" x14ac:dyDescent="0.2">
      <c r="B57" s="253">
        <f t="shared" si="9"/>
        <v>10</v>
      </c>
      <c r="C57" s="274">
        <f t="shared" si="10"/>
        <v>17975</v>
      </c>
      <c r="D57" s="20" t="s">
        <v>7</v>
      </c>
      <c r="E57" s="15"/>
      <c r="F57" s="15"/>
      <c r="G57" s="15"/>
      <c r="H57" s="63" t="s">
        <v>659</v>
      </c>
      <c r="I57" s="6"/>
      <c r="J57" s="239">
        <f t="shared" si="11"/>
        <v>10</v>
      </c>
      <c r="K57" s="274">
        <f t="shared" si="8"/>
        <v>18985</v>
      </c>
      <c r="L57" s="20" t="s">
        <v>7</v>
      </c>
      <c r="M57" s="15"/>
      <c r="N57" s="15"/>
      <c r="O57" s="15"/>
      <c r="P57" s="267" t="s">
        <v>660</v>
      </c>
    </row>
    <row r="58" spans="2:16" ht="156.75" customHeight="1" x14ac:dyDescent="0.2">
      <c r="B58" s="253">
        <f t="shared" si="9"/>
        <v>11</v>
      </c>
      <c r="C58" s="274">
        <f t="shared" si="10"/>
        <v>18002.5</v>
      </c>
      <c r="D58" s="20" t="s">
        <v>7</v>
      </c>
      <c r="E58" s="15"/>
      <c r="F58" s="15"/>
      <c r="G58" s="15"/>
      <c r="H58" s="63" t="s">
        <v>917</v>
      </c>
      <c r="I58" s="6"/>
      <c r="J58" s="239">
        <f t="shared" si="11"/>
        <v>11</v>
      </c>
      <c r="K58" s="274">
        <f t="shared" si="8"/>
        <v>19012.5</v>
      </c>
      <c r="L58" s="20" t="s">
        <v>7</v>
      </c>
      <c r="M58" s="15"/>
      <c r="N58" s="15"/>
      <c r="O58" s="15"/>
      <c r="P58" s="267" t="s">
        <v>918</v>
      </c>
    </row>
    <row r="59" spans="2:16" ht="69.75" customHeight="1" x14ac:dyDescent="0.2">
      <c r="B59" s="253">
        <f t="shared" si="9"/>
        <v>12</v>
      </c>
      <c r="C59" s="274">
        <f t="shared" si="10"/>
        <v>18030</v>
      </c>
      <c r="D59" s="20" t="s">
        <v>7</v>
      </c>
      <c r="E59" s="15"/>
      <c r="F59" s="15"/>
      <c r="G59" s="15"/>
      <c r="H59" s="26" t="s">
        <v>913</v>
      </c>
      <c r="I59" s="6"/>
      <c r="J59" s="239">
        <f t="shared" si="11"/>
        <v>12</v>
      </c>
      <c r="K59" s="274">
        <f t="shared" si="8"/>
        <v>19040</v>
      </c>
      <c r="L59" s="20" t="s">
        <v>7</v>
      </c>
      <c r="M59" s="15"/>
      <c r="N59" s="15"/>
      <c r="O59" s="15"/>
      <c r="P59" s="265" t="s">
        <v>914</v>
      </c>
    </row>
    <row r="60" spans="2:16" s="23" customFormat="1" ht="95.25" customHeight="1" x14ac:dyDescent="0.2">
      <c r="B60" s="253">
        <f t="shared" si="9"/>
        <v>13</v>
      </c>
      <c r="C60" s="274">
        <f t="shared" si="10"/>
        <v>18057.5</v>
      </c>
      <c r="D60" s="20" t="s">
        <v>7</v>
      </c>
      <c r="E60" s="31"/>
      <c r="F60" s="31"/>
      <c r="G60" s="31"/>
      <c r="H60" s="26" t="s">
        <v>869</v>
      </c>
      <c r="I60" s="133"/>
      <c r="J60" s="239">
        <f t="shared" si="11"/>
        <v>13</v>
      </c>
      <c r="K60" s="274">
        <f t="shared" si="8"/>
        <v>19067.5</v>
      </c>
      <c r="L60" s="20" t="s">
        <v>7</v>
      </c>
      <c r="M60" s="31"/>
      <c r="N60" s="31"/>
      <c r="O60" s="31"/>
      <c r="P60" s="265" t="s">
        <v>870</v>
      </c>
    </row>
    <row r="61" spans="2:16" ht="65.25" customHeight="1" x14ac:dyDescent="0.2">
      <c r="B61" s="253">
        <f t="shared" si="9"/>
        <v>14</v>
      </c>
      <c r="C61" s="274">
        <f t="shared" si="10"/>
        <v>18085</v>
      </c>
      <c r="D61" s="20" t="s">
        <v>7</v>
      </c>
      <c r="E61" s="15"/>
      <c r="F61" s="15"/>
      <c r="G61" s="15"/>
      <c r="H61" s="63" t="s">
        <v>887</v>
      </c>
      <c r="I61" s="6"/>
      <c r="J61" s="239">
        <f t="shared" si="11"/>
        <v>14</v>
      </c>
      <c r="K61" s="274">
        <f t="shared" si="8"/>
        <v>19095</v>
      </c>
      <c r="L61" s="20" t="s">
        <v>7</v>
      </c>
      <c r="M61" s="15"/>
      <c r="N61" s="15"/>
      <c r="O61" s="15"/>
      <c r="P61" s="267" t="s">
        <v>888</v>
      </c>
    </row>
    <row r="62" spans="2:16" s="23" customFormat="1" ht="38.25" x14ac:dyDescent="0.2">
      <c r="B62" s="253">
        <f t="shared" si="9"/>
        <v>15</v>
      </c>
      <c r="C62" s="274">
        <f t="shared" si="10"/>
        <v>18112.5</v>
      </c>
      <c r="D62" s="20" t="s">
        <v>7</v>
      </c>
      <c r="E62" s="31"/>
      <c r="F62" s="31"/>
      <c r="G62" s="31"/>
      <c r="H62" s="26" t="s">
        <v>670</v>
      </c>
      <c r="I62" s="133"/>
      <c r="J62" s="239">
        <f t="shared" si="11"/>
        <v>15</v>
      </c>
      <c r="K62" s="274">
        <f t="shared" si="8"/>
        <v>19122.5</v>
      </c>
      <c r="L62" s="20" t="s">
        <v>7</v>
      </c>
      <c r="M62" s="31"/>
      <c r="N62" s="31"/>
      <c r="O62" s="31"/>
      <c r="P62" s="265" t="s">
        <v>671</v>
      </c>
    </row>
    <row r="63" spans="2:16" ht="89.25" customHeight="1" x14ac:dyDescent="0.2">
      <c r="B63" s="253">
        <f t="shared" si="9"/>
        <v>16</v>
      </c>
      <c r="C63" s="274">
        <f t="shared" si="10"/>
        <v>18140</v>
      </c>
      <c r="D63" s="20" t="s">
        <v>7</v>
      </c>
      <c r="E63" s="15"/>
      <c r="F63" s="15"/>
      <c r="G63" s="15"/>
      <c r="H63" s="26" t="s">
        <v>818</v>
      </c>
      <c r="I63" s="6"/>
      <c r="J63" s="239">
        <f t="shared" si="11"/>
        <v>16</v>
      </c>
      <c r="K63" s="274">
        <f t="shared" si="8"/>
        <v>19150</v>
      </c>
      <c r="L63" s="20" t="s">
        <v>7</v>
      </c>
      <c r="M63" s="15"/>
      <c r="N63" s="15"/>
      <c r="O63" s="15"/>
      <c r="P63" s="265" t="s">
        <v>819</v>
      </c>
    </row>
    <row r="64" spans="2:16" ht="55.5" customHeight="1" x14ac:dyDescent="0.2">
      <c r="B64" s="253">
        <f t="shared" si="9"/>
        <v>17</v>
      </c>
      <c r="C64" s="274">
        <f>SUM(18700-1000+B64*27.5)</f>
        <v>18167.5</v>
      </c>
      <c r="D64" s="20" t="s">
        <v>7</v>
      </c>
      <c r="E64" s="15"/>
      <c r="F64" s="15"/>
      <c r="G64" s="15"/>
      <c r="H64" s="26" t="s">
        <v>685</v>
      </c>
      <c r="I64" s="6"/>
      <c r="J64" s="239">
        <f t="shared" si="11"/>
        <v>17</v>
      </c>
      <c r="K64" s="274">
        <f t="shared" si="8"/>
        <v>19177.5</v>
      </c>
      <c r="L64" s="20" t="s">
        <v>7</v>
      </c>
      <c r="M64" s="15"/>
      <c r="N64" s="15"/>
      <c r="O64" s="15"/>
      <c r="P64" s="265" t="s">
        <v>685</v>
      </c>
    </row>
    <row r="65" spans="2:16" s="23" customFormat="1" ht="69.75" customHeight="1" x14ac:dyDescent="0.2">
      <c r="B65" s="253">
        <f t="shared" si="9"/>
        <v>18</v>
      </c>
      <c r="C65" s="274">
        <f t="shared" si="10"/>
        <v>18195</v>
      </c>
      <c r="D65" s="20" t="s">
        <v>7</v>
      </c>
      <c r="E65" s="31"/>
      <c r="F65" s="31"/>
      <c r="G65" s="31"/>
      <c r="H65" s="26" t="s">
        <v>792</v>
      </c>
      <c r="I65" s="133"/>
      <c r="J65" s="239">
        <f t="shared" si="11"/>
        <v>18</v>
      </c>
      <c r="K65" s="274">
        <f t="shared" si="8"/>
        <v>19205</v>
      </c>
      <c r="L65" s="20" t="s">
        <v>7</v>
      </c>
      <c r="M65" s="31"/>
      <c r="N65" s="31"/>
      <c r="O65" s="31"/>
      <c r="P65" s="265" t="s">
        <v>793</v>
      </c>
    </row>
    <row r="66" spans="2:16" s="23" customFormat="1" ht="25.5" x14ac:dyDescent="0.2">
      <c r="B66" s="253">
        <f t="shared" si="9"/>
        <v>19</v>
      </c>
      <c r="C66" s="274">
        <f t="shared" si="10"/>
        <v>18222.5</v>
      </c>
      <c r="D66" s="20" t="s">
        <v>7</v>
      </c>
      <c r="E66" s="31"/>
      <c r="F66" s="31"/>
      <c r="G66" s="31"/>
      <c r="H66" s="26" t="s">
        <v>292</v>
      </c>
      <c r="I66" s="133"/>
      <c r="J66" s="239">
        <f t="shared" si="11"/>
        <v>19</v>
      </c>
      <c r="K66" s="274">
        <f t="shared" si="8"/>
        <v>19232.5</v>
      </c>
      <c r="L66" s="20" t="s">
        <v>7</v>
      </c>
      <c r="M66" s="31"/>
      <c r="N66" s="31"/>
      <c r="O66" s="31"/>
      <c r="P66" s="265" t="s">
        <v>293</v>
      </c>
    </row>
    <row r="67" spans="2:16" ht="53.25" customHeight="1" x14ac:dyDescent="0.2">
      <c r="B67" s="253">
        <f t="shared" si="9"/>
        <v>20</v>
      </c>
      <c r="C67" s="274">
        <f t="shared" si="10"/>
        <v>18250</v>
      </c>
      <c r="D67" s="20" t="s">
        <v>7</v>
      </c>
      <c r="E67" s="15"/>
      <c r="F67" s="15"/>
      <c r="G67" s="15"/>
      <c r="H67" s="26" t="s">
        <v>804</v>
      </c>
      <c r="I67" s="6"/>
      <c r="J67" s="239">
        <f t="shared" si="11"/>
        <v>20</v>
      </c>
      <c r="K67" s="274">
        <f t="shared" si="8"/>
        <v>19260</v>
      </c>
      <c r="L67" s="20" t="s">
        <v>7</v>
      </c>
      <c r="M67" s="15"/>
      <c r="N67" s="15"/>
      <c r="O67" s="15"/>
      <c r="P67" s="264" t="s">
        <v>804</v>
      </c>
    </row>
    <row r="68" spans="2:16" ht="25.5" x14ac:dyDescent="0.2">
      <c r="B68" s="120">
        <f t="shared" si="9"/>
        <v>21</v>
      </c>
      <c r="C68" s="275">
        <f t="shared" si="10"/>
        <v>18277.5</v>
      </c>
      <c r="D68" s="20" t="s">
        <v>7</v>
      </c>
      <c r="E68" s="15"/>
      <c r="F68" s="15"/>
      <c r="G68" s="15"/>
      <c r="H68" s="37" t="s">
        <v>577</v>
      </c>
      <c r="I68" s="6"/>
      <c r="J68" s="125">
        <f t="shared" si="11"/>
        <v>21</v>
      </c>
      <c r="K68" s="275">
        <f t="shared" si="8"/>
        <v>19287.5</v>
      </c>
      <c r="L68" s="20" t="s">
        <v>7</v>
      </c>
      <c r="M68" s="15"/>
      <c r="N68" s="15"/>
      <c r="O68" s="15"/>
      <c r="P68" s="264" t="s">
        <v>577</v>
      </c>
    </row>
    <row r="69" spans="2:16" ht="76.5" x14ac:dyDescent="0.2">
      <c r="B69" s="330">
        <f t="shared" si="9"/>
        <v>22</v>
      </c>
      <c r="C69" s="331">
        <f t="shared" si="10"/>
        <v>18305</v>
      </c>
      <c r="D69" s="20" t="s">
        <v>7</v>
      </c>
      <c r="E69" s="15"/>
      <c r="F69" s="15"/>
      <c r="G69" s="15"/>
      <c r="H69" s="37" t="s">
        <v>873</v>
      </c>
      <c r="I69" s="6"/>
      <c r="J69" s="332">
        <f t="shared" si="11"/>
        <v>22</v>
      </c>
      <c r="K69" s="331">
        <f t="shared" si="8"/>
        <v>19315</v>
      </c>
      <c r="L69" s="20" t="s">
        <v>7</v>
      </c>
      <c r="M69" s="15"/>
      <c r="N69" s="15"/>
      <c r="O69" s="15"/>
      <c r="P69" s="264" t="s">
        <v>874</v>
      </c>
    </row>
    <row r="70" spans="2:16" ht="33" customHeight="1" x14ac:dyDescent="0.2">
      <c r="B70" s="330">
        <f t="shared" si="9"/>
        <v>23</v>
      </c>
      <c r="C70" s="331">
        <f t="shared" si="10"/>
        <v>18332.5</v>
      </c>
      <c r="D70" s="20" t="s">
        <v>7</v>
      </c>
      <c r="E70" s="15"/>
      <c r="F70" s="15"/>
      <c r="G70" s="15"/>
      <c r="H70" s="338" t="s">
        <v>778</v>
      </c>
      <c r="I70" s="6"/>
      <c r="J70" s="332">
        <f t="shared" si="11"/>
        <v>23</v>
      </c>
      <c r="K70" s="331">
        <f t="shared" si="8"/>
        <v>19342.5</v>
      </c>
      <c r="L70" s="20" t="s">
        <v>7</v>
      </c>
      <c r="M70" s="15"/>
      <c r="N70" s="15"/>
      <c r="O70" s="15"/>
      <c r="P70" s="264" t="s">
        <v>778</v>
      </c>
    </row>
    <row r="71" spans="2:16" ht="210.75" customHeight="1" x14ac:dyDescent="0.2">
      <c r="B71" s="253">
        <f t="shared" si="9"/>
        <v>24</v>
      </c>
      <c r="C71" s="274">
        <f t="shared" si="10"/>
        <v>18360</v>
      </c>
      <c r="D71" s="20" t="s">
        <v>7</v>
      </c>
      <c r="E71" s="15"/>
      <c r="F71" s="15"/>
      <c r="G71" s="15"/>
      <c r="H71" s="26" t="s">
        <v>951</v>
      </c>
      <c r="I71" s="6"/>
      <c r="J71" s="239">
        <f t="shared" si="11"/>
        <v>24</v>
      </c>
      <c r="K71" s="274">
        <f t="shared" si="8"/>
        <v>19370</v>
      </c>
      <c r="L71" s="20" t="s">
        <v>7</v>
      </c>
      <c r="M71" s="15"/>
      <c r="N71" s="15"/>
      <c r="O71" s="15"/>
      <c r="P71" s="265" t="s">
        <v>952</v>
      </c>
    </row>
    <row r="72" spans="2:16" ht="25.5" x14ac:dyDescent="0.2">
      <c r="B72" s="330">
        <f t="shared" si="9"/>
        <v>25</v>
      </c>
      <c r="C72" s="331">
        <f t="shared" si="10"/>
        <v>18387.5</v>
      </c>
      <c r="D72" s="20" t="s">
        <v>7</v>
      </c>
      <c r="E72" s="15"/>
      <c r="F72" s="15"/>
      <c r="G72" s="15"/>
      <c r="H72" s="37" t="s">
        <v>581</v>
      </c>
      <c r="I72" s="6"/>
      <c r="J72" s="332">
        <f t="shared" si="11"/>
        <v>25</v>
      </c>
      <c r="K72" s="331">
        <f t="shared" si="8"/>
        <v>19397.5</v>
      </c>
      <c r="L72" s="20" t="s">
        <v>7</v>
      </c>
      <c r="M72" s="15"/>
      <c r="N72" s="15"/>
      <c r="O72" s="15"/>
      <c r="P72" s="37" t="s">
        <v>581</v>
      </c>
    </row>
    <row r="73" spans="2:16" s="23" customFormat="1" ht="136.5" customHeight="1" x14ac:dyDescent="0.2">
      <c r="B73" s="253">
        <f t="shared" si="9"/>
        <v>26</v>
      </c>
      <c r="C73" s="274">
        <f t="shared" si="10"/>
        <v>18415</v>
      </c>
      <c r="D73" s="20" t="s">
        <v>7</v>
      </c>
      <c r="E73" s="31"/>
      <c r="F73" s="31"/>
      <c r="G73" s="31"/>
      <c r="H73" s="26" t="s">
        <v>967</v>
      </c>
      <c r="I73" s="133"/>
      <c r="J73" s="239">
        <f t="shared" si="11"/>
        <v>26</v>
      </c>
      <c r="K73" s="274">
        <f t="shared" si="8"/>
        <v>19425</v>
      </c>
      <c r="L73" s="20" t="s">
        <v>7</v>
      </c>
      <c r="M73" s="31"/>
      <c r="N73" s="31"/>
      <c r="O73" s="31"/>
      <c r="P73" s="265" t="s">
        <v>968</v>
      </c>
    </row>
    <row r="74" spans="2:16" x14ac:dyDescent="0.2">
      <c r="B74" s="120">
        <f t="shared" si="9"/>
        <v>27</v>
      </c>
      <c r="C74" s="275">
        <f t="shared" si="10"/>
        <v>18442.5</v>
      </c>
      <c r="D74" s="20" t="s">
        <v>7</v>
      </c>
      <c r="E74" s="15"/>
      <c r="F74" s="15"/>
      <c r="G74" s="15"/>
      <c r="H74" s="15" t="s">
        <v>672</v>
      </c>
      <c r="I74" s="6"/>
      <c r="J74" s="125">
        <f t="shared" si="11"/>
        <v>27</v>
      </c>
      <c r="K74" s="275">
        <f t="shared" si="8"/>
        <v>19452.5</v>
      </c>
      <c r="L74" s="20" t="s">
        <v>7</v>
      </c>
      <c r="M74" s="15"/>
      <c r="N74" s="15"/>
      <c r="O74" s="15"/>
      <c r="P74" s="263" t="s">
        <v>672</v>
      </c>
    </row>
    <row r="75" spans="2:16" s="73" customFormat="1" ht="76.5" x14ac:dyDescent="0.2">
      <c r="B75" s="330">
        <f t="shared" si="9"/>
        <v>28</v>
      </c>
      <c r="C75" s="331">
        <f t="shared" si="10"/>
        <v>18470</v>
      </c>
      <c r="D75" s="72" t="s">
        <v>7</v>
      </c>
      <c r="E75" s="37"/>
      <c r="F75" s="37"/>
      <c r="G75" s="37"/>
      <c r="H75" s="37" t="s">
        <v>928</v>
      </c>
      <c r="I75" s="280"/>
      <c r="J75" s="332">
        <f t="shared" si="11"/>
        <v>28</v>
      </c>
      <c r="K75" s="331">
        <f t="shared" si="8"/>
        <v>19480</v>
      </c>
      <c r="L75" s="72" t="s">
        <v>7</v>
      </c>
      <c r="M75" s="37"/>
      <c r="N75" s="37"/>
      <c r="O75" s="37"/>
      <c r="P75" s="264" t="s">
        <v>928</v>
      </c>
    </row>
    <row r="76" spans="2:16" x14ac:dyDescent="0.2">
      <c r="B76" s="120">
        <f t="shared" si="9"/>
        <v>29</v>
      </c>
      <c r="C76" s="275">
        <f t="shared" si="10"/>
        <v>18497.5</v>
      </c>
      <c r="D76" s="20"/>
      <c r="E76" s="15"/>
      <c r="F76" s="15"/>
      <c r="G76" s="15"/>
      <c r="H76" s="15"/>
      <c r="I76" s="6"/>
      <c r="J76" s="125">
        <f t="shared" si="11"/>
        <v>29</v>
      </c>
      <c r="K76" s="275">
        <f t="shared" si="8"/>
        <v>19507.5</v>
      </c>
      <c r="L76" s="20"/>
      <c r="M76" s="15"/>
      <c r="N76" s="15"/>
      <c r="O76" s="15"/>
      <c r="P76" s="263"/>
    </row>
    <row r="77" spans="2:16" ht="25.5" x14ac:dyDescent="0.2">
      <c r="B77" s="253">
        <f t="shared" si="9"/>
        <v>30</v>
      </c>
      <c r="C77" s="274">
        <f t="shared" si="10"/>
        <v>18525</v>
      </c>
      <c r="D77" s="72" t="s">
        <v>7</v>
      </c>
      <c r="E77" s="15"/>
      <c r="F77" s="15"/>
      <c r="G77" s="15"/>
      <c r="H77" s="37" t="s">
        <v>868</v>
      </c>
      <c r="I77" s="6"/>
      <c r="J77" s="239">
        <f t="shared" si="11"/>
        <v>30</v>
      </c>
      <c r="K77" s="274">
        <f t="shared" si="8"/>
        <v>19535</v>
      </c>
      <c r="L77" s="72" t="s">
        <v>7</v>
      </c>
      <c r="M77" s="15"/>
      <c r="N77" s="15"/>
      <c r="O77" s="15"/>
      <c r="P77" s="264" t="s">
        <v>868</v>
      </c>
    </row>
    <row r="78" spans="2:16" x14ac:dyDescent="0.2">
      <c r="B78" s="120">
        <f t="shared" si="9"/>
        <v>31</v>
      </c>
      <c r="C78" s="275">
        <f t="shared" si="10"/>
        <v>18552.5</v>
      </c>
      <c r="D78" s="20"/>
      <c r="E78" s="15"/>
      <c r="F78" s="15"/>
      <c r="G78" s="15"/>
      <c r="H78" s="15"/>
      <c r="I78" s="6"/>
      <c r="J78" s="125">
        <f t="shared" si="11"/>
        <v>31</v>
      </c>
      <c r="K78" s="275">
        <f t="shared" si="8"/>
        <v>19562.5</v>
      </c>
      <c r="L78" s="20"/>
      <c r="M78" s="15"/>
      <c r="N78" s="15"/>
      <c r="O78" s="15"/>
      <c r="P78" s="263"/>
    </row>
    <row r="79" spans="2:16" x14ac:dyDescent="0.2">
      <c r="B79" s="120">
        <f t="shared" si="9"/>
        <v>32</v>
      </c>
      <c r="C79" s="275">
        <f t="shared" si="10"/>
        <v>18580</v>
      </c>
      <c r="D79" s="20"/>
      <c r="E79" s="15"/>
      <c r="F79" s="15"/>
      <c r="G79" s="15"/>
      <c r="H79" s="15"/>
      <c r="I79" s="6"/>
      <c r="J79" s="125">
        <f t="shared" si="11"/>
        <v>32</v>
      </c>
      <c r="K79" s="275">
        <f t="shared" si="8"/>
        <v>19590</v>
      </c>
      <c r="L79" s="20"/>
      <c r="M79" s="15"/>
      <c r="N79" s="15"/>
      <c r="O79" s="15"/>
      <c r="P79" s="263"/>
    </row>
    <row r="80" spans="2:16" x14ac:dyDescent="0.2">
      <c r="B80" s="120">
        <f t="shared" si="9"/>
        <v>33</v>
      </c>
      <c r="C80" s="275">
        <f t="shared" si="10"/>
        <v>18607.5</v>
      </c>
      <c r="D80" s="20"/>
      <c r="E80" s="15"/>
      <c r="F80" s="15"/>
      <c r="G80" s="15"/>
      <c r="H80" s="15"/>
      <c r="I80" s="6"/>
      <c r="J80" s="125">
        <f t="shared" si="11"/>
        <v>33</v>
      </c>
      <c r="K80" s="275">
        <f t="shared" si="8"/>
        <v>19617.5</v>
      </c>
      <c r="L80" s="20"/>
      <c r="M80" s="15"/>
      <c r="N80" s="15"/>
      <c r="O80" s="15"/>
      <c r="P80" s="263"/>
    </row>
    <row r="81" spans="1:16" x14ac:dyDescent="0.2">
      <c r="B81" s="120">
        <f t="shared" si="9"/>
        <v>34</v>
      </c>
      <c r="C81" s="275">
        <f t="shared" si="10"/>
        <v>18635</v>
      </c>
      <c r="D81" s="20"/>
      <c r="E81" s="15"/>
      <c r="F81" s="15"/>
      <c r="G81" s="15"/>
      <c r="H81" s="15"/>
      <c r="I81" s="6"/>
      <c r="J81" s="125">
        <f t="shared" si="11"/>
        <v>34</v>
      </c>
      <c r="K81" s="275">
        <f t="shared" si="8"/>
        <v>19645</v>
      </c>
      <c r="L81" s="20"/>
      <c r="M81" s="15"/>
      <c r="N81" s="15"/>
      <c r="O81" s="15"/>
      <c r="P81" s="263"/>
    </row>
    <row r="82" spans="1:16" ht="13.5" thickBot="1" x14ac:dyDescent="0.25">
      <c r="B82" s="276">
        <f t="shared" si="9"/>
        <v>35</v>
      </c>
      <c r="C82" s="277">
        <f t="shared" si="10"/>
        <v>18662.5</v>
      </c>
      <c r="D82" s="135"/>
      <c r="E82" s="268"/>
      <c r="F82" s="268"/>
      <c r="G82" s="268"/>
      <c r="H82" s="268"/>
      <c r="I82" s="81"/>
      <c r="J82" s="158">
        <f t="shared" si="11"/>
        <v>35</v>
      </c>
      <c r="K82" s="277">
        <f t="shared" si="8"/>
        <v>19672.5</v>
      </c>
      <c r="L82" s="135"/>
      <c r="M82" s="268"/>
      <c r="N82" s="268"/>
      <c r="O82" s="268"/>
      <c r="P82" s="269"/>
    </row>
    <row r="83" spans="1:16" x14ac:dyDescent="0.2">
      <c r="A83" s="412">
        <v>4</v>
      </c>
      <c r="B83" s="83"/>
      <c r="C83" s="83"/>
      <c r="D83" s="141"/>
      <c r="E83" s="418" t="s">
        <v>5</v>
      </c>
      <c r="F83" s="419"/>
      <c r="G83" s="419" t="s">
        <v>6</v>
      </c>
      <c r="H83" s="419"/>
      <c r="I83" s="88" t="s">
        <v>217</v>
      </c>
      <c r="J83" s="419" t="s">
        <v>233</v>
      </c>
      <c r="K83" s="419"/>
      <c r="L83" s="89" t="s">
        <v>451</v>
      </c>
      <c r="M83" s="83"/>
      <c r="N83" s="83"/>
      <c r="O83" s="83"/>
      <c r="P83" s="83"/>
    </row>
    <row r="84" spans="1:16" ht="16.5" thickBot="1" x14ac:dyDescent="0.3">
      <c r="A84" s="413"/>
      <c r="B84" s="83"/>
      <c r="C84" s="83"/>
      <c r="D84" s="142"/>
      <c r="E84" s="414" t="s">
        <v>450</v>
      </c>
      <c r="F84" s="415"/>
      <c r="G84" s="415"/>
      <c r="H84" s="415"/>
      <c r="I84" s="415"/>
      <c r="J84" s="415"/>
      <c r="K84" s="415"/>
      <c r="L84" s="417"/>
      <c r="M84" s="83"/>
      <c r="N84" s="83"/>
      <c r="O84" s="83"/>
      <c r="P84" s="83"/>
    </row>
    <row r="85" spans="1:16" ht="13.5" thickBot="1" x14ac:dyDescent="0.25">
      <c r="B85" s="92" t="s">
        <v>111</v>
      </c>
      <c r="C85" s="93" t="s">
        <v>112</v>
      </c>
      <c r="D85" s="94" t="s">
        <v>113</v>
      </c>
      <c r="E85" s="95" t="s">
        <v>114</v>
      </c>
      <c r="F85" s="95" t="s">
        <v>115</v>
      </c>
      <c r="G85" s="95" t="s">
        <v>116</v>
      </c>
      <c r="H85" s="96" t="s">
        <v>117</v>
      </c>
      <c r="I85" s="75"/>
      <c r="J85" s="92" t="s">
        <v>111</v>
      </c>
      <c r="K85" s="93" t="s">
        <v>118</v>
      </c>
      <c r="L85" s="94" t="s">
        <v>113</v>
      </c>
      <c r="M85" s="95" t="s">
        <v>114</v>
      </c>
      <c r="N85" s="95" t="s">
        <v>115</v>
      </c>
      <c r="O85" s="95" t="s">
        <v>116</v>
      </c>
      <c r="P85" s="96" t="s">
        <v>117</v>
      </c>
    </row>
    <row r="86" spans="1:16" ht="38.25" x14ac:dyDescent="0.2">
      <c r="B86" s="119">
        <v>1</v>
      </c>
      <c r="C86" s="285">
        <f>SUM(18700-1000+B86*13.75)</f>
        <v>17713.75</v>
      </c>
      <c r="D86" s="66" t="s">
        <v>7</v>
      </c>
      <c r="E86" s="102"/>
      <c r="F86" s="102"/>
      <c r="G86" s="102"/>
      <c r="H86" s="283" t="s">
        <v>298</v>
      </c>
      <c r="I86" s="6"/>
      <c r="J86" s="124">
        <v>1</v>
      </c>
      <c r="K86" s="285">
        <f>SUM(18700+10+J86*13.75)</f>
        <v>18723.75</v>
      </c>
      <c r="L86" s="66" t="s">
        <v>7</v>
      </c>
      <c r="M86" s="102"/>
      <c r="N86" s="102"/>
      <c r="O86" s="102"/>
      <c r="P86" s="284" t="s">
        <v>298</v>
      </c>
    </row>
    <row r="87" spans="1:16" x14ac:dyDescent="0.2">
      <c r="B87" s="120">
        <f>SUM(B86+1)</f>
        <v>2</v>
      </c>
      <c r="C87" s="275">
        <f t="shared" ref="C87:C150" si="12">SUM(18700-1000+B87*13.75)</f>
        <v>17727.5</v>
      </c>
      <c r="D87" s="20"/>
      <c r="E87" s="15"/>
      <c r="F87" s="15"/>
      <c r="G87" s="15"/>
      <c r="H87" s="15"/>
      <c r="I87" s="6"/>
      <c r="J87" s="125">
        <f>SUM(J86+1)</f>
        <v>2</v>
      </c>
      <c r="K87" s="275">
        <f t="shared" ref="K87:K150" si="13">SUM(18700+10+J87*13.75)</f>
        <v>18737.5</v>
      </c>
      <c r="L87" s="20"/>
      <c r="M87" s="15"/>
      <c r="N87" s="15"/>
      <c r="O87" s="15"/>
      <c r="P87" s="263"/>
    </row>
    <row r="88" spans="1:16" x14ac:dyDescent="0.2">
      <c r="B88" s="120">
        <f t="shared" ref="B88:B151" si="14">SUM(B87+1)</f>
        <v>3</v>
      </c>
      <c r="C88" s="275">
        <f t="shared" si="12"/>
        <v>17741.25</v>
      </c>
      <c r="D88" s="20"/>
      <c r="E88" s="15"/>
      <c r="F88" s="15"/>
      <c r="G88" s="15"/>
      <c r="H88" s="15"/>
      <c r="I88" s="6"/>
      <c r="J88" s="125">
        <f t="shared" ref="J88:J151" si="15">SUM(J87+1)</f>
        <v>3</v>
      </c>
      <c r="K88" s="275">
        <f t="shared" si="13"/>
        <v>18751.25</v>
      </c>
      <c r="L88" s="20"/>
      <c r="M88" s="15"/>
      <c r="N88" s="15"/>
      <c r="O88" s="15"/>
      <c r="P88" s="263"/>
    </row>
    <row r="89" spans="1:16" x14ac:dyDescent="0.2">
      <c r="B89" s="120">
        <f t="shared" si="14"/>
        <v>4</v>
      </c>
      <c r="C89" s="275">
        <f t="shared" si="12"/>
        <v>17755</v>
      </c>
      <c r="D89" s="20" t="s">
        <v>7</v>
      </c>
      <c r="E89" s="15"/>
      <c r="F89" s="15"/>
      <c r="G89" s="15"/>
      <c r="H89" s="14" t="s">
        <v>82</v>
      </c>
      <c r="I89" s="6"/>
      <c r="J89" s="125">
        <f t="shared" si="15"/>
        <v>4</v>
      </c>
      <c r="K89" s="275">
        <f t="shared" si="13"/>
        <v>18765</v>
      </c>
      <c r="L89" s="20" t="s">
        <v>7</v>
      </c>
      <c r="M89" s="15"/>
      <c r="N89" s="15"/>
      <c r="O89" s="15"/>
      <c r="P89" s="278" t="s">
        <v>82</v>
      </c>
    </row>
    <row r="90" spans="1:16" x14ac:dyDescent="0.2">
      <c r="B90" s="120">
        <f t="shared" si="14"/>
        <v>5</v>
      </c>
      <c r="C90" s="275">
        <f t="shared" si="12"/>
        <v>17768.75</v>
      </c>
      <c r="D90" s="20"/>
      <c r="E90" s="15"/>
      <c r="F90" s="15"/>
      <c r="G90" s="15"/>
      <c r="H90" s="15"/>
      <c r="I90" s="6"/>
      <c r="J90" s="125">
        <f t="shared" si="15"/>
        <v>5</v>
      </c>
      <c r="K90" s="275">
        <f t="shared" si="13"/>
        <v>18778.75</v>
      </c>
      <c r="L90" s="20"/>
      <c r="M90" s="15"/>
      <c r="N90" s="15"/>
      <c r="O90" s="15"/>
      <c r="P90" s="263"/>
    </row>
    <row r="91" spans="1:16" x14ac:dyDescent="0.2">
      <c r="B91" s="120">
        <f t="shared" si="14"/>
        <v>6</v>
      </c>
      <c r="C91" s="275">
        <f t="shared" si="12"/>
        <v>17782.5</v>
      </c>
      <c r="D91" s="20"/>
      <c r="E91" s="15"/>
      <c r="F91" s="15"/>
      <c r="G91" s="15"/>
      <c r="H91" s="15"/>
      <c r="I91" s="6"/>
      <c r="J91" s="125">
        <f t="shared" si="15"/>
        <v>6</v>
      </c>
      <c r="K91" s="275">
        <f t="shared" si="13"/>
        <v>18792.5</v>
      </c>
      <c r="L91" s="20"/>
      <c r="M91" s="15"/>
      <c r="N91" s="15"/>
      <c r="O91" s="15"/>
      <c r="P91" s="263"/>
    </row>
    <row r="92" spans="1:16" x14ac:dyDescent="0.2">
      <c r="B92" s="120">
        <f t="shared" si="14"/>
        <v>7</v>
      </c>
      <c r="C92" s="275">
        <f t="shared" si="12"/>
        <v>17796.25</v>
      </c>
      <c r="D92" s="20"/>
      <c r="E92" s="15"/>
      <c r="F92" s="15"/>
      <c r="G92" s="15"/>
      <c r="H92" s="15"/>
      <c r="I92" s="6"/>
      <c r="J92" s="125">
        <f t="shared" si="15"/>
        <v>7</v>
      </c>
      <c r="K92" s="275">
        <f t="shared" si="13"/>
        <v>18806.25</v>
      </c>
      <c r="L92" s="20" t="s">
        <v>7</v>
      </c>
      <c r="M92" s="15"/>
      <c r="N92" s="15"/>
      <c r="O92" s="15"/>
      <c r="P92" s="263" t="s">
        <v>321</v>
      </c>
    </row>
    <row r="93" spans="1:16" ht="25.5" x14ac:dyDescent="0.2">
      <c r="B93" s="253">
        <f t="shared" si="14"/>
        <v>8</v>
      </c>
      <c r="C93" s="274">
        <f t="shared" si="12"/>
        <v>17810</v>
      </c>
      <c r="D93" s="20" t="s">
        <v>7</v>
      </c>
      <c r="E93" s="15"/>
      <c r="F93" s="15"/>
      <c r="G93" s="15"/>
      <c r="H93" s="40" t="s">
        <v>346</v>
      </c>
      <c r="I93" s="6"/>
      <c r="J93" s="239">
        <f t="shared" si="15"/>
        <v>8</v>
      </c>
      <c r="K93" s="274">
        <f t="shared" si="13"/>
        <v>18820</v>
      </c>
      <c r="L93" s="20" t="s">
        <v>7</v>
      </c>
      <c r="M93" s="15"/>
      <c r="N93" s="15"/>
      <c r="O93" s="15"/>
      <c r="P93" s="266" t="s">
        <v>346</v>
      </c>
    </row>
    <row r="94" spans="1:16" x14ac:dyDescent="0.2">
      <c r="B94" s="120">
        <f t="shared" si="14"/>
        <v>9</v>
      </c>
      <c r="C94" s="275">
        <f t="shared" si="12"/>
        <v>17823.75</v>
      </c>
      <c r="D94" s="20"/>
      <c r="E94" s="15"/>
      <c r="F94" s="15"/>
      <c r="G94" s="15"/>
      <c r="H94" s="15"/>
      <c r="I94" s="6"/>
      <c r="J94" s="125">
        <f t="shared" si="15"/>
        <v>9</v>
      </c>
      <c r="K94" s="275">
        <f t="shared" si="13"/>
        <v>18833.75</v>
      </c>
      <c r="L94" s="20"/>
      <c r="M94" s="15"/>
      <c r="N94" s="15"/>
      <c r="O94" s="15"/>
      <c r="P94" s="263"/>
    </row>
    <row r="95" spans="1:16" x14ac:dyDescent="0.2">
      <c r="B95" s="120">
        <f t="shared" si="14"/>
        <v>10</v>
      </c>
      <c r="C95" s="275">
        <f t="shared" si="12"/>
        <v>17837.5</v>
      </c>
      <c r="D95" s="20"/>
      <c r="E95" s="15"/>
      <c r="F95" s="15"/>
      <c r="G95" s="15"/>
      <c r="H95" s="15"/>
      <c r="I95" s="6"/>
      <c r="J95" s="125">
        <f t="shared" si="15"/>
        <v>10</v>
      </c>
      <c r="K95" s="275">
        <f t="shared" si="13"/>
        <v>18847.5</v>
      </c>
      <c r="L95" s="20"/>
      <c r="M95" s="15"/>
      <c r="N95" s="15"/>
      <c r="O95" s="15"/>
      <c r="P95" s="263"/>
    </row>
    <row r="96" spans="1:16" x14ac:dyDescent="0.2">
      <c r="B96" s="120">
        <f t="shared" si="14"/>
        <v>11</v>
      </c>
      <c r="C96" s="275">
        <f t="shared" si="12"/>
        <v>17851.25</v>
      </c>
      <c r="D96" s="20"/>
      <c r="E96" s="15"/>
      <c r="F96" s="15"/>
      <c r="G96" s="15"/>
      <c r="H96" s="15"/>
      <c r="I96" s="6"/>
      <c r="J96" s="125">
        <f t="shared" si="15"/>
        <v>11</v>
      </c>
      <c r="K96" s="275">
        <f t="shared" si="13"/>
        <v>18861.25</v>
      </c>
      <c r="L96" s="20"/>
      <c r="M96" s="15"/>
      <c r="N96" s="15"/>
      <c r="O96" s="15"/>
      <c r="P96" s="263"/>
    </row>
    <row r="97" spans="2:16" x14ac:dyDescent="0.2">
      <c r="B97" s="120">
        <f t="shared" si="14"/>
        <v>12</v>
      </c>
      <c r="C97" s="275">
        <f t="shared" si="12"/>
        <v>17865</v>
      </c>
      <c r="D97" s="20"/>
      <c r="E97" s="15"/>
      <c r="F97" s="15"/>
      <c r="G97" s="15"/>
      <c r="H97" s="15"/>
      <c r="I97" s="6"/>
      <c r="J97" s="125">
        <f t="shared" si="15"/>
        <v>12</v>
      </c>
      <c r="K97" s="275">
        <f t="shared" si="13"/>
        <v>18875</v>
      </c>
      <c r="L97" s="20"/>
      <c r="M97" s="15"/>
      <c r="N97" s="15"/>
      <c r="O97" s="15"/>
      <c r="P97" s="263"/>
    </row>
    <row r="98" spans="2:16" x14ac:dyDescent="0.2">
      <c r="B98" s="120">
        <f t="shared" si="14"/>
        <v>13</v>
      </c>
      <c r="C98" s="275">
        <f t="shared" si="12"/>
        <v>17878.75</v>
      </c>
      <c r="D98" s="20"/>
      <c r="E98" s="15"/>
      <c r="F98" s="15"/>
      <c r="G98" s="15"/>
      <c r="H98" s="15"/>
      <c r="I98" s="6"/>
      <c r="J98" s="125">
        <f t="shared" si="15"/>
        <v>13</v>
      </c>
      <c r="K98" s="275">
        <f t="shared" si="13"/>
        <v>18888.75</v>
      </c>
      <c r="L98" s="20"/>
      <c r="M98" s="15"/>
      <c r="N98" s="15"/>
      <c r="O98" s="15"/>
      <c r="P98" s="263"/>
    </row>
    <row r="99" spans="2:16" x14ac:dyDescent="0.2">
      <c r="B99" s="253">
        <f t="shared" si="14"/>
        <v>14</v>
      </c>
      <c r="C99" s="274">
        <f t="shared" si="12"/>
        <v>17892.5</v>
      </c>
      <c r="D99" s="20" t="s">
        <v>7</v>
      </c>
      <c r="E99" s="15"/>
      <c r="F99" s="15"/>
      <c r="G99" s="15"/>
      <c r="H99" s="40" t="s">
        <v>307</v>
      </c>
      <c r="I99" s="6"/>
      <c r="J99" s="239">
        <f t="shared" si="15"/>
        <v>14</v>
      </c>
      <c r="K99" s="274">
        <f t="shared" si="13"/>
        <v>18902.5</v>
      </c>
      <c r="L99" s="20" t="s">
        <v>7</v>
      </c>
      <c r="M99" s="15"/>
      <c r="N99" s="15"/>
      <c r="O99" s="15"/>
      <c r="P99" s="266" t="s">
        <v>308</v>
      </c>
    </row>
    <row r="100" spans="2:16" x14ac:dyDescent="0.2">
      <c r="B100" s="120">
        <f t="shared" si="14"/>
        <v>15</v>
      </c>
      <c r="C100" s="275">
        <f t="shared" si="12"/>
        <v>17906.25</v>
      </c>
      <c r="D100" s="20"/>
      <c r="E100" s="15"/>
      <c r="F100" s="15"/>
      <c r="G100" s="15"/>
      <c r="H100" s="15"/>
      <c r="I100" s="6"/>
      <c r="J100" s="125">
        <f t="shared" si="15"/>
        <v>15</v>
      </c>
      <c r="K100" s="275">
        <f t="shared" si="13"/>
        <v>18916.25</v>
      </c>
      <c r="L100" s="20"/>
      <c r="M100" s="15"/>
      <c r="N100" s="15"/>
      <c r="O100" s="15"/>
      <c r="P100" s="263"/>
    </row>
    <row r="101" spans="2:16" x14ac:dyDescent="0.2">
      <c r="B101" s="120">
        <f t="shared" si="14"/>
        <v>16</v>
      </c>
      <c r="C101" s="275">
        <f t="shared" si="12"/>
        <v>17920</v>
      </c>
      <c r="D101" s="20"/>
      <c r="E101" s="15"/>
      <c r="F101" s="15"/>
      <c r="G101" s="15"/>
      <c r="H101" s="15"/>
      <c r="I101" s="6"/>
      <c r="J101" s="125">
        <f t="shared" si="15"/>
        <v>16</v>
      </c>
      <c r="K101" s="275">
        <f t="shared" si="13"/>
        <v>18930</v>
      </c>
      <c r="L101" s="20"/>
      <c r="M101" s="15"/>
      <c r="N101" s="15"/>
      <c r="O101" s="15"/>
      <c r="P101" s="263"/>
    </row>
    <row r="102" spans="2:16" x14ac:dyDescent="0.2">
      <c r="B102" s="120">
        <f t="shared" si="14"/>
        <v>17</v>
      </c>
      <c r="C102" s="275">
        <f t="shared" si="12"/>
        <v>17933.75</v>
      </c>
      <c r="D102" s="20"/>
      <c r="E102" s="15"/>
      <c r="F102" s="15"/>
      <c r="G102" s="15"/>
      <c r="H102" s="15"/>
      <c r="I102" s="6"/>
      <c r="J102" s="125">
        <f t="shared" si="15"/>
        <v>17</v>
      </c>
      <c r="K102" s="275">
        <f t="shared" si="13"/>
        <v>18943.75</v>
      </c>
      <c r="L102" s="20"/>
      <c r="M102" s="15"/>
      <c r="N102" s="15"/>
      <c r="O102" s="15"/>
      <c r="P102" s="263"/>
    </row>
    <row r="103" spans="2:16" x14ac:dyDescent="0.2">
      <c r="B103" s="120">
        <f t="shared" si="14"/>
        <v>18</v>
      </c>
      <c r="C103" s="275">
        <f t="shared" si="12"/>
        <v>17947.5</v>
      </c>
      <c r="D103" s="20"/>
      <c r="E103" s="15"/>
      <c r="F103" s="15"/>
      <c r="G103" s="15"/>
      <c r="H103" s="15"/>
      <c r="I103" s="6"/>
      <c r="J103" s="125">
        <f t="shared" si="15"/>
        <v>18</v>
      </c>
      <c r="K103" s="275">
        <f t="shared" si="13"/>
        <v>18957.5</v>
      </c>
      <c r="L103" s="20"/>
      <c r="M103" s="15"/>
      <c r="N103" s="15"/>
      <c r="O103" s="15"/>
      <c r="P103" s="263"/>
    </row>
    <row r="104" spans="2:16" x14ac:dyDescent="0.2">
      <c r="B104" s="120">
        <f t="shared" si="14"/>
        <v>19</v>
      </c>
      <c r="C104" s="275">
        <f t="shared" si="12"/>
        <v>17961.25</v>
      </c>
      <c r="D104" s="20" t="s">
        <v>7</v>
      </c>
      <c r="E104" s="15"/>
      <c r="F104" s="15"/>
      <c r="G104" s="15"/>
      <c r="H104" s="15" t="s">
        <v>236</v>
      </c>
      <c r="I104" s="6"/>
      <c r="J104" s="125">
        <f t="shared" si="15"/>
        <v>19</v>
      </c>
      <c r="K104" s="275">
        <f t="shared" si="13"/>
        <v>18971.25</v>
      </c>
      <c r="L104" s="20" t="s">
        <v>7</v>
      </c>
      <c r="M104" s="15"/>
      <c r="N104" s="15"/>
      <c r="O104" s="15"/>
      <c r="P104" s="263" t="s">
        <v>236</v>
      </c>
    </row>
    <row r="105" spans="2:16" ht="25.5" x14ac:dyDescent="0.2">
      <c r="B105" s="253">
        <f t="shared" si="14"/>
        <v>20</v>
      </c>
      <c r="C105" s="274">
        <f t="shared" si="12"/>
        <v>17975</v>
      </c>
      <c r="D105" s="20" t="s">
        <v>7</v>
      </c>
      <c r="E105" s="15"/>
      <c r="F105" s="15"/>
      <c r="G105" s="15"/>
      <c r="H105" s="37" t="s">
        <v>331</v>
      </c>
      <c r="I105" s="6"/>
      <c r="J105" s="239">
        <f t="shared" si="15"/>
        <v>20</v>
      </c>
      <c r="K105" s="274">
        <f t="shared" si="13"/>
        <v>18985</v>
      </c>
      <c r="L105" s="20" t="s">
        <v>7</v>
      </c>
      <c r="M105" s="15"/>
      <c r="N105" s="15"/>
      <c r="O105" s="15"/>
      <c r="P105" s="264" t="s">
        <v>332</v>
      </c>
    </row>
    <row r="106" spans="2:16" ht="21" customHeight="1" x14ac:dyDescent="0.2">
      <c r="B106" s="253">
        <f t="shared" si="14"/>
        <v>21</v>
      </c>
      <c r="C106" s="274">
        <f t="shared" si="12"/>
        <v>17988.75</v>
      </c>
      <c r="D106" s="20" t="s">
        <v>7</v>
      </c>
      <c r="E106" s="15"/>
      <c r="F106" s="15"/>
      <c r="G106" s="15"/>
      <c r="H106" s="26" t="s">
        <v>509</v>
      </c>
      <c r="I106" s="6"/>
      <c r="J106" s="239">
        <f t="shared" si="15"/>
        <v>21</v>
      </c>
      <c r="K106" s="274">
        <f>SUM(18700+10+J106*13.75)</f>
        <v>18998.75</v>
      </c>
      <c r="L106" s="20" t="s">
        <v>7</v>
      </c>
      <c r="M106" s="15"/>
      <c r="N106" s="15"/>
      <c r="O106" s="15"/>
      <c r="P106" s="257" t="s">
        <v>509</v>
      </c>
    </row>
    <row r="107" spans="2:16" ht="111" customHeight="1" x14ac:dyDescent="0.2">
      <c r="B107" s="253">
        <f t="shared" si="14"/>
        <v>22</v>
      </c>
      <c r="C107" s="274">
        <f t="shared" si="12"/>
        <v>18002.5</v>
      </c>
      <c r="D107" s="20" t="s">
        <v>7</v>
      </c>
      <c r="E107" s="15"/>
      <c r="F107" s="15"/>
      <c r="G107" s="15"/>
      <c r="H107" s="32" t="s">
        <v>761</v>
      </c>
      <c r="I107" s="6"/>
      <c r="J107" s="239">
        <f t="shared" si="15"/>
        <v>22</v>
      </c>
      <c r="K107" s="274">
        <f t="shared" si="13"/>
        <v>19012.5</v>
      </c>
      <c r="L107" s="20" t="s">
        <v>7</v>
      </c>
      <c r="M107" s="15"/>
      <c r="N107" s="15"/>
      <c r="O107" s="15"/>
      <c r="P107" s="257" t="s">
        <v>762</v>
      </c>
    </row>
    <row r="108" spans="2:16" ht="34.5" customHeight="1" x14ac:dyDescent="0.2">
      <c r="B108" s="253">
        <f t="shared" si="14"/>
        <v>23</v>
      </c>
      <c r="C108" s="274">
        <f t="shared" si="12"/>
        <v>18016.25</v>
      </c>
      <c r="D108" s="20" t="s">
        <v>7</v>
      </c>
      <c r="E108" s="15"/>
      <c r="F108" s="15"/>
      <c r="G108" s="15"/>
      <c r="H108" s="63" t="s">
        <v>504</v>
      </c>
      <c r="I108" s="6"/>
      <c r="J108" s="239">
        <f t="shared" si="15"/>
        <v>23</v>
      </c>
      <c r="K108" s="274">
        <f t="shared" si="13"/>
        <v>19026.25</v>
      </c>
      <c r="L108" s="20" t="s">
        <v>7</v>
      </c>
      <c r="M108" s="15"/>
      <c r="N108" s="15"/>
      <c r="O108" s="15"/>
      <c r="P108" s="267" t="s">
        <v>504</v>
      </c>
    </row>
    <row r="109" spans="2:16" ht="97.5" customHeight="1" x14ac:dyDescent="0.2">
      <c r="B109" s="253">
        <f t="shared" si="14"/>
        <v>24</v>
      </c>
      <c r="C109" s="274">
        <f t="shared" si="12"/>
        <v>18030</v>
      </c>
      <c r="D109" s="17" t="s">
        <v>7</v>
      </c>
      <c r="E109" s="9"/>
      <c r="F109" s="9"/>
      <c r="G109" s="9"/>
      <c r="H109" s="21" t="s">
        <v>587</v>
      </c>
      <c r="I109" s="6"/>
      <c r="J109" s="239">
        <f t="shared" si="15"/>
        <v>24</v>
      </c>
      <c r="K109" s="274">
        <f t="shared" si="13"/>
        <v>19040</v>
      </c>
      <c r="L109" s="17" t="s">
        <v>7</v>
      </c>
      <c r="M109" s="9"/>
      <c r="N109" s="9"/>
      <c r="O109" s="9"/>
      <c r="P109" s="134" t="s">
        <v>588</v>
      </c>
    </row>
    <row r="110" spans="2:16" ht="34.5" customHeight="1" x14ac:dyDescent="0.2">
      <c r="B110" s="253">
        <f t="shared" si="14"/>
        <v>25</v>
      </c>
      <c r="C110" s="274">
        <f t="shared" si="12"/>
        <v>18043.75</v>
      </c>
      <c r="D110" s="20"/>
      <c r="E110" s="15"/>
      <c r="F110" s="15"/>
      <c r="G110" s="15"/>
      <c r="H110" s="26"/>
      <c r="I110" s="6"/>
      <c r="J110" s="239">
        <f t="shared" si="15"/>
        <v>25</v>
      </c>
      <c r="K110" s="274">
        <f t="shared" si="13"/>
        <v>19053.75</v>
      </c>
      <c r="L110" s="20"/>
      <c r="M110" s="15"/>
      <c r="N110" s="15"/>
      <c r="O110" s="15"/>
      <c r="P110" s="265"/>
    </row>
    <row r="111" spans="2:16" ht="54.75" customHeight="1" x14ac:dyDescent="0.2">
      <c r="B111" s="253">
        <f t="shared" si="14"/>
        <v>26</v>
      </c>
      <c r="C111" s="274">
        <f t="shared" si="12"/>
        <v>18057.5</v>
      </c>
      <c r="D111" s="20" t="s">
        <v>7</v>
      </c>
      <c r="E111" s="15"/>
      <c r="F111" s="15"/>
      <c r="G111" s="15"/>
      <c r="H111" s="63" t="s">
        <v>531</v>
      </c>
      <c r="I111" s="6"/>
      <c r="J111" s="239">
        <f t="shared" si="15"/>
        <v>26</v>
      </c>
      <c r="K111" s="274">
        <v>19067.5</v>
      </c>
      <c r="L111" s="20" t="s">
        <v>7</v>
      </c>
      <c r="M111" s="15"/>
      <c r="N111" s="15"/>
      <c r="O111" s="15"/>
      <c r="P111" s="267" t="s">
        <v>532</v>
      </c>
    </row>
    <row r="112" spans="2:16" ht="21" customHeight="1" x14ac:dyDescent="0.2">
      <c r="B112" s="253">
        <f t="shared" si="14"/>
        <v>27</v>
      </c>
      <c r="C112" s="274">
        <f t="shared" si="12"/>
        <v>18071.25</v>
      </c>
      <c r="D112" s="20"/>
      <c r="E112" s="15"/>
      <c r="F112" s="15"/>
      <c r="G112" s="15"/>
      <c r="H112" s="63"/>
      <c r="I112" s="6"/>
      <c r="J112" s="239">
        <f t="shared" si="15"/>
        <v>27</v>
      </c>
      <c r="K112" s="274">
        <f t="shared" si="13"/>
        <v>19081.25</v>
      </c>
      <c r="L112" s="20"/>
      <c r="M112" s="15"/>
      <c r="N112" s="15"/>
      <c r="O112" s="15"/>
      <c r="P112" s="267"/>
    </row>
    <row r="113" spans="2:16" ht="25.5" x14ac:dyDescent="0.2">
      <c r="B113" s="253">
        <f t="shared" si="14"/>
        <v>28</v>
      </c>
      <c r="C113" s="274">
        <f t="shared" si="12"/>
        <v>18085</v>
      </c>
      <c r="D113" s="20" t="s">
        <v>7</v>
      </c>
      <c r="E113" s="15"/>
      <c r="F113" s="15"/>
      <c r="G113" s="15"/>
      <c r="H113" s="40" t="s">
        <v>620</v>
      </c>
      <c r="I113" s="6"/>
      <c r="J113" s="239">
        <f t="shared" si="15"/>
        <v>28</v>
      </c>
      <c r="K113" s="274">
        <f t="shared" si="13"/>
        <v>19095</v>
      </c>
      <c r="L113" s="20" t="s">
        <v>7</v>
      </c>
      <c r="M113" s="15"/>
      <c r="N113" s="15"/>
      <c r="O113" s="15"/>
      <c r="P113" s="266" t="s">
        <v>621</v>
      </c>
    </row>
    <row r="114" spans="2:16" x14ac:dyDescent="0.2">
      <c r="B114" s="120">
        <f t="shared" si="14"/>
        <v>29</v>
      </c>
      <c r="C114" s="275">
        <f t="shared" si="12"/>
        <v>18098.75</v>
      </c>
      <c r="D114" s="20"/>
      <c r="E114" s="15"/>
      <c r="F114" s="15"/>
      <c r="G114" s="15"/>
      <c r="H114" s="15"/>
      <c r="I114" s="6"/>
      <c r="J114" s="125">
        <f t="shared" si="15"/>
        <v>29</v>
      </c>
      <c r="K114" s="275">
        <f t="shared" si="13"/>
        <v>19108.75</v>
      </c>
      <c r="L114" s="20"/>
      <c r="M114" s="15"/>
      <c r="N114" s="15"/>
      <c r="O114" s="15"/>
      <c r="P114" s="263"/>
    </row>
    <row r="115" spans="2:16" ht="49.5" customHeight="1" x14ac:dyDescent="0.2">
      <c r="B115" s="253">
        <f t="shared" si="14"/>
        <v>30</v>
      </c>
      <c r="C115" s="274">
        <f t="shared" si="12"/>
        <v>18112.5</v>
      </c>
      <c r="D115" s="20" t="s">
        <v>7</v>
      </c>
      <c r="E115" s="15"/>
      <c r="F115" s="15"/>
      <c r="G115" s="15"/>
      <c r="H115" s="63" t="s">
        <v>637</v>
      </c>
      <c r="I115" s="6"/>
      <c r="J115" s="239">
        <f t="shared" si="15"/>
        <v>30</v>
      </c>
      <c r="K115" s="274">
        <f t="shared" si="13"/>
        <v>19122.5</v>
      </c>
      <c r="L115" s="20" t="s">
        <v>7</v>
      </c>
      <c r="M115" s="15"/>
      <c r="N115" s="15"/>
      <c r="O115" s="15"/>
      <c r="P115" s="267" t="s">
        <v>638</v>
      </c>
    </row>
    <row r="116" spans="2:16" x14ac:dyDescent="0.2">
      <c r="B116" s="120">
        <f t="shared" si="14"/>
        <v>31</v>
      </c>
      <c r="C116" s="275">
        <f t="shared" si="12"/>
        <v>18126.25</v>
      </c>
      <c r="D116" s="20"/>
      <c r="E116" s="15"/>
      <c r="F116" s="15"/>
      <c r="G116" s="15"/>
      <c r="H116" s="15"/>
      <c r="I116" s="6"/>
      <c r="J116" s="125">
        <f t="shared" si="15"/>
        <v>31</v>
      </c>
      <c r="K116" s="275">
        <f t="shared" si="13"/>
        <v>19136.25</v>
      </c>
      <c r="L116" s="20"/>
      <c r="M116" s="15"/>
      <c r="N116" s="15"/>
      <c r="O116" s="15"/>
      <c r="P116" s="263"/>
    </row>
    <row r="117" spans="2:16" x14ac:dyDescent="0.2">
      <c r="B117" s="253">
        <f t="shared" si="14"/>
        <v>32</v>
      </c>
      <c r="C117" s="274">
        <f t="shared" si="12"/>
        <v>18140</v>
      </c>
      <c r="D117" s="20" t="s">
        <v>7</v>
      </c>
      <c r="E117" s="15"/>
      <c r="F117" s="15"/>
      <c r="G117" s="15"/>
      <c r="H117" s="40" t="s">
        <v>548</v>
      </c>
      <c r="I117" s="6"/>
      <c r="J117" s="239">
        <f t="shared" si="15"/>
        <v>32</v>
      </c>
      <c r="K117" s="274">
        <f t="shared" si="13"/>
        <v>19150</v>
      </c>
      <c r="L117" s="20" t="s">
        <v>7</v>
      </c>
      <c r="M117" s="15"/>
      <c r="N117" s="15"/>
      <c r="O117" s="15"/>
      <c r="P117" s="267" t="s">
        <v>548</v>
      </c>
    </row>
    <row r="118" spans="2:16" x14ac:dyDescent="0.2">
      <c r="B118" s="120">
        <f t="shared" si="14"/>
        <v>33</v>
      </c>
      <c r="C118" s="275">
        <f t="shared" si="12"/>
        <v>18153.75</v>
      </c>
      <c r="D118" s="20"/>
      <c r="E118" s="15"/>
      <c r="F118" s="15"/>
      <c r="G118" s="15"/>
      <c r="H118" s="15"/>
      <c r="I118" s="6"/>
      <c r="J118" s="125">
        <f t="shared" si="15"/>
        <v>33</v>
      </c>
      <c r="K118" s="275">
        <f t="shared" si="13"/>
        <v>19163.75</v>
      </c>
      <c r="L118" s="20"/>
      <c r="M118" s="15"/>
      <c r="N118" s="15"/>
      <c r="O118" s="15"/>
      <c r="P118" s="263"/>
    </row>
    <row r="119" spans="2:16" ht="15.75" customHeight="1" x14ac:dyDescent="0.2">
      <c r="B119" s="120">
        <f t="shared" si="14"/>
        <v>34</v>
      </c>
      <c r="C119" s="275">
        <f t="shared" si="12"/>
        <v>18167.5</v>
      </c>
      <c r="D119" s="20" t="s">
        <v>7</v>
      </c>
      <c r="E119" s="15"/>
      <c r="F119" s="15"/>
      <c r="G119" s="15"/>
      <c r="H119" s="15" t="s">
        <v>381</v>
      </c>
      <c r="I119" s="6"/>
      <c r="J119" s="125">
        <f t="shared" si="15"/>
        <v>34</v>
      </c>
      <c r="K119" s="275">
        <f t="shared" si="13"/>
        <v>19177.5</v>
      </c>
      <c r="L119" s="20" t="s">
        <v>7</v>
      </c>
      <c r="M119" s="15"/>
      <c r="N119" s="15"/>
      <c r="O119" s="15"/>
      <c r="P119" s="263" t="s">
        <v>381</v>
      </c>
    </row>
    <row r="120" spans="2:16" x14ac:dyDescent="0.2">
      <c r="B120" s="253">
        <f t="shared" si="14"/>
        <v>35</v>
      </c>
      <c r="C120" s="274">
        <f t="shared" si="12"/>
        <v>18181.25</v>
      </c>
      <c r="D120" s="20"/>
      <c r="E120" s="15"/>
      <c r="F120" s="15"/>
      <c r="G120" s="15"/>
      <c r="H120" s="61"/>
      <c r="I120" s="6"/>
      <c r="J120" s="239">
        <f t="shared" si="15"/>
        <v>35</v>
      </c>
      <c r="K120" s="274">
        <f t="shared" si="13"/>
        <v>19191.25</v>
      </c>
      <c r="L120" s="20"/>
      <c r="M120" s="15"/>
      <c r="N120" s="15"/>
      <c r="O120" s="15"/>
      <c r="P120" s="279"/>
    </row>
    <row r="121" spans="2:16" x14ac:dyDescent="0.2">
      <c r="B121" s="253">
        <f t="shared" si="14"/>
        <v>36</v>
      </c>
      <c r="C121" s="274">
        <f>SUM(18700-1000+B121*13.75)</f>
        <v>18195</v>
      </c>
      <c r="D121" s="20"/>
      <c r="E121" s="15"/>
      <c r="F121" s="15"/>
      <c r="G121" s="15"/>
      <c r="H121" s="40"/>
      <c r="I121" s="6"/>
      <c r="J121" s="239">
        <f t="shared" si="15"/>
        <v>36</v>
      </c>
      <c r="K121" s="274">
        <f t="shared" si="13"/>
        <v>19205</v>
      </c>
      <c r="L121" s="20"/>
      <c r="M121" s="15"/>
      <c r="N121" s="15"/>
      <c r="O121" s="15"/>
      <c r="P121" s="266"/>
    </row>
    <row r="122" spans="2:16" x14ac:dyDescent="0.2">
      <c r="B122" s="120">
        <f t="shared" si="14"/>
        <v>37</v>
      </c>
      <c r="C122" s="275">
        <f t="shared" si="12"/>
        <v>18208.75</v>
      </c>
      <c r="D122" s="20"/>
      <c r="E122" s="15"/>
      <c r="F122" s="15"/>
      <c r="G122" s="15"/>
      <c r="H122" s="15"/>
      <c r="I122" s="6"/>
      <c r="J122" s="125">
        <f t="shared" si="15"/>
        <v>37</v>
      </c>
      <c r="K122" s="275">
        <f t="shared" si="13"/>
        <v>19218.75</v>
      </c>
      <c r="L122" s="20"/>
      <c r="M122" s="15"/>
      <c r="N122" s="15"/>
      <c r="O122" s="15"/>
      <c r="P122" s="263"/>
    </row>
    <row r="123" spans="2:16" x14ac:dyDescent="0.2">
      <c r="B123" s="120">
        <f t="shared" si="14"/>
        <v>38</v>
      </c>
      <c r="C123" s="275">
        <f t="shared" si="12"/>
        <v>18222.5</v>
      </c>
      <c r="D123" s="20" t="s">
        <v>7</v>
      </c>
      <c r="E123" s="15"/>
      <c r="F123" s="15"/>
      <c r="G123" s="15"/>
      <c r="H123" s="40" t="s">
        <v>83</v>
      </c>
      <c r="I123" s="6"/>
      <c r="J123" s="125">
        <f t="shared" si="15"/>
        <v>38</v>
      </c>
      <c r="K123" s="275">
        <f t="shared" si="13"/>
        <v>19232.5</v>
      </c>
      <c r="L123" s="20" t="s">
        <v>7</v>
      </c>
      <c r="M123" s="15"/>
      <c r="N123" s="15"/>
      <c r="O123" s="15"/>
      <c r="P123" s="266" t="s">
        <v>83</v>
      </c>
    </row>
    <row r="124" spans="2:16" x14ac:dyDescent="0.2">
      <c r="B124" s="120">
        <f t="shared" si="14"/>
        <v>39</v>
      </c>
      <c r="C124" s="275">
        <f t="shared" si="12"/>
        <v>18236.25</v>
      </c>
      <c r="D124" s="20"/>
      <c r="E124" s="15"/>
      <c r="F124" s="15"/>
      <c r="G124" s="15"/>
      <c r="H124" s="15"/>
      <c r="I124" s="6"/>
      <c r="J124" s="125">
        <f t="shared" si="15"/>
        <v>39</v>
      </c>
      <c r="K124" s="275">
        <f t="shared" si="13"/>
        <v>19246.25</v>
      </c>
      <c r="L124" s="20"/>
      <c r="M124" s="15"/>
      <c r="N124" s="15"/>
      <c r="O124" s="15"/>
      <c r="P124" s="263"/>
    </row>
    <row r="125" spans="2:16" x14ac:dyDescent="0.2">
      <c r="B125" s="120">
        <f t="shared" si="14"/>
        <v>40</v>
      </c>
      <c r="C125" s="275">
        <f t="shared" si="12"/>
        <v>18250</v>
      </c>
      <c r="D125" s="20" t="s">
        <v>7</v>
      </c>
      <c r="E125" s="15"/>
      <c r="F125" s="15"/>
      <c r="G125" s="15"/>
      <c r="H125" s="40" t="s">
        <v>267</v>
      </c>
      <c r="I125" s="6"/>
      <c r="J125" s="125">
        <f t="shared" si="15"/>
        <v>40</v>
      </c>
      <c r="K125" s="275">
        <f t="shared" si="13"/>
        <v>19260</v>
      </c>
      <c r="L125" s="20" t="s">
        <v>7</v>
      </c>
      <c r="M125" s="15"/>
      <c r="N125" s="15"/>
      <c r="O125" s="15"/>
      <c r="P125" s="266" t="s">
        <v>267</v>
      </c>
    </row>
    <row r="126" spans="2:16" ht="60" customHeight="1" x14ac:dyDescent="0.2">
      <c r="B126" s="253">
        <f t="shared" si="14"/>
        <v>41</v>
      </c>
      <c r="C126" s="274">
        <f t="shared" si="12"/>
        <v>18263.75</v>
      </c>
      <c r="D126" s="20" t="s">
        <v>7</v>
      </c>
      <c r="E126" s="15"/>
      <c r="F126" s="15"/>
      <c r="G126" s="15"/>
      <c r="H126" s="26" t="s">
        <v>803</v>
      </c>
      <c r="I126" s="6"/>
      <c r="J126" s="239">
        <f t="shared" si="15"/>
        <v>41</v>
      </c>
      <c r="K126" s="274">
        <f t="shared" si="13"/>
        <v>19273.75</v>
      </c>
      <c r="L126" s="20" t="s">
        <v>7</v>
      </c>
      <c r="M126" s="15"/>
      <c r="N126" s="15"/>
      <c r="O126" s="15"/>
      <c r="P126" s="265" t="s">
        <v>803</v>
      </c>
    </row>
    <row r="127" spans="2:16" x14ac:dyDescent="0.2">
      <c r="B127" s="120">
        <f t="shared" si="14"/>
        <v>42</v>
      </c>
      <c r="C127" s="275">
        <f t="shared" si="12"/>
        <v>18277.5</v>
      </c>
      <c r="D127" s="20"/>
      <c r="E127" s="15"/>
      <c r="F127" s="15"/>
      <c r="G127" s="15"/>
      <c r="H127" s="15" t="s">
        <v>497</v>
      </c>
      <c r="I127" s="6"/>
      <c r="J127" s="125">
        <f t="shared" si="15"/>
        <v>42</v>
      </c>
      <c r="K127" s="275">
        <f t="shared" si="13"/>
        <v>19287.5</v>
      </c>
      <c r="L127" s="20"/>
      <c r="M127" s="15"/>
      <c r="N127" s="15"/>
      <c r="O127" s="15"/>
      <c r="P127" s="263" t="s">
        <v>497</v>
      </c>
    </row>
    <row r="128" spans="2:16" ht="57" customHeight="1" x14ac:dyDescent="0.2">
      <c r="B128" s="253">
        <f t="shared" si="14"/>
        <v>43</v>
      </c>
      <c r="C128" s="274">
        <f>SUM(18700-1000+B128*13.75)</f>
        <v>18291.25</v>
      </c>
      <c r="D128" s="20" t="s">
        <v>7</v>
      </c>
      <c r="E128" s="15"/>
      <c r="F128" s="15"/>
      <c r="G128" s="15"/>
      <c r="H128" s="26" t="s">
        <v>582</v>
      </c>
      <c r="I128" s="6"/>
      <c r="J128" s="239">
        <f t="shared" si="15"/>
        <v>43</v>
      </c>
      <c r="K128" s="274">
        <f t="shared" si="13"/>
        <v>19301.25</v>
      </c>
      <c r="L128" s="20" t="s">
        <v>7</v>
      </c>
      <c r="M128" s="15"/>
      <c r="N128" s="15"/>
      <c r="O128" s="15"/>
      <c r="P128" s="265" t="s">
        <v>582</v>
      </c>
    </row>
    <row r="129" spans="2:16" s="73" customFormat="1" ht="48.75" customHeight="1" x14ac:dyDescent="0.2">
      <c r="B129" s="330">
        <f t="shared" si="14"/>
        <v>44</v>
      </c>
      <c r="C129" s="331">
        <f>SUM(18700-1000+B129*13.75)</f>
        <v>18305</v>
      </c>
      <c r="D129" s="72" t="s">
        <v>7</v>
      </c>
      <c r="E129" s="37"/>
      <c r="F129" s="37"/>
      <c r="G129" s="37"/>
      <c r="H129" s="26" t="s">
        <v>929</v>
      </c>
      <c r="I129" s="280"/>
      <c r="J129" s="332">
        <f t="shared" si="15"/>
        <v>44</v>
      </c>
      <c r="K129" s="331">
        <f t="shared" si="13"/>
        <v>19315</v>
      </c>
      <c r="L129" s="72" t="s">
        <v>7</v>
      </c>
      <c r="M129" s="37"/>
      <c r="N129" s="37"/>
      <c r="O129" s="37"/>
      <c r="P129" s="265" t="s">
        <v>930</v>
      </c>
    </row>
    <row r="130" spans="2:16" x14ac:dyDescent="0.2">
      <c r="B130" s="330">
        <f t="shared" si="14"/>
        <v>45</v>
      </c>
      <c r="C130" s="331">
        <f t="shared" si="12"/>
        <v>18318.75</v>
      </c>
      <c r="D130" s="20" t="s">
        <v>7</v>
      </c>
      <c r="E130" s="15"/>
      <c r="F130" s="15"/>
      <c r="G130" s="15"/>
      <c r="H130" s="37" t="s">
        <v>749</v>
      </c>
      <c r="I130" s="6"/>
      <c r="J130" s="332">
        <f t="shared" si="15"/>
        <v>45</v>
      </c>
      <c r="K130" s="331">
        <f t="shared" si="13"/>
        <v>19328.75</v>
      </c>
      <c r="L130" s="20" t="s">
        <v>7</v>
      </c>
      <c r="M130" s="15"/>
      <c r="N130" s="15"/>
      <c r="O130" s="15"/>
      <c r="P130" s="264" t="s">
        <v>750</v>
      </c>
    </row>
    <row r="131" spans="2:16" x14ac:dyDescent="0.2">
      <c r="B131" s="330">
        <f t="shared" si="14"/>
        <v>46</v>
      </c>
      <c r="C131" s="331">
        <f t="shared" si="12"/>
        <v>18332.5</v>
      </c>
      <c r="D131" s="20" t="s">
        <v>7</v>
      </c>
      <c r="E131" s="15"/>
      <c r="F131" s="15"/>
      <c r="G131" s="15"/>
      <c r="H131" s="40" t="s">
        <v>602</v>
      </c>
      <c r="I131" s="6"/>
      <c r="J131" s="332">
        <f t="shared" si="15"/>
        <v>46</v>
      </c>
      <c r="K131" s="331">
        <f t="shared" si="13"/>
        <v>19342.5</v>
      </c>
      <c r="L131" s="20" t="s">
        <v>7</v>
      </c>
      <c r="M131" s="15"/>
      <c r="N131" s="15"/>
      <c r="O131" s="15"/>
      <c r="P131" s="264" t="s">
        <v>603</v>
      </c>
    </row>
    <row r="132" spans="2:16" x14ac:dyDescent="0.2">
      <c r="B132" s="120">
        <f t="shared" si="14"/>
        <v>47</v>
      </c>
      <c r="C132" s="275">
        <f t="shared" si="12"/>
        <v>18346.25</v>
      </c>
      <c r="D132" s="20" t="s">
        <v>7</v>
      </c>
      <c r="E132" s="15"/>
      <c r="F132" s="15"/>
      <c r="G132" s="15"/>
      <c r="H132" s="15" t="s">
        <v>351</v>
      </c>
      <c r="I132" s="6"/>
      <c r="J132" s="125">
        <f t="shared" si="15"/>
        <v>47</v>
      </c>
      <c r="K132" s="275">
        <f t="shared" si="13"/>
        <v>19356.25</v>
      </c>
      <c r="L132" s="20" t="s">
        <v>7</v>
      </c>
      <c r="M132" s="15"/>
      <c r="N132" s="15"/>
      <c r="O132" s="15"/>
      <c r="P132" s="263" t="s">
        <v>351</v>
      </c>
    </row>
    <row r="133" spans="2:16" s="23" customFormat="1" ht="87" customHeight="1" x14ac:dyDescent="0.2">
      <c r="B133" s="253">
        <f t="shared" si="14"/>
        <v>48</v>
      </c>
      <c r="C133" s="274">
        <f t="shared" si="12"/>
        <v>18360</v>
      </c>
      <c r="D133" s="20" t="s">
        <v>7</v>
      </c>
      <c r="E133" s="31"/>
      <c r="F133" s="31"/>
      <c r="G133" s="31"/>
      <c r="H133" s="26" t="s">
        <v>949</v>
      </c>
      <c r="I133" s="133"/>
      <c r="J133" s="239">
        <f t="shared" si="15"/>
        <v>48</v>
      </c>
      <c r="K133" s="274">
        <f t="shared" si="13"/>
        <v>19370</v>
      </c>
      <c r="L133" s="20" t="s">
        <v>7</v>
      </c>
      <c r="M133" s="31"/>
      <c r="N133" s="31"/>
      <c r="O133" s="31"/>
      <c r="P133" s="265" t="s">
        <v>950</v>
      </c>
    </row>
    <row r="134" spans="2:16" x14ac:dyDescent="0.2">
      <c r="B134" s="120">
        <f t="shared" si="14"/>
        <v>49</v>
      </c>
      <c r="C134" s="275">
        <f t="shared" si="12"/>
        <v>18373.75</v>
      </c>
      <c r="D134" s="20"/>
      <c r="E134" s="15"/>
      <c r="F134" s="15"/>
      <c r="G134" s="15"/>
      <c r="H134" s="15"/>
      <c r="I134" s="6"/>
      <c r="J134" s="125">
        <f t="shared" si="15"/>
        <v>49</v>
      </c>
      <c r="K134" s="275">
        <f t="shared" si="13"/>
        <v>19383.75</v>
      </c>
      <c r="L134" s="20"/>
      <c r="M134" s="15"/>
      <c r="N134" s="15"/>
      <c r="O134" s="15"/>
      <c r="P134" s="263"/>
    </row>
    <row r="135" spans="2:16" x14ac:dyDescent="0.2">
      <c r="B135" s="120">
        <f t="shared" si="14"/>
        <v>50</v>
      </c>
      <c r="C135" s="275">
        <f t="shared" si="12"/>
        <v>18387.5</v>
      </c>
      <c r="D135" s="20"/>
      <c r="E135" s="15"/>
      <c r="F135" s="15"/>
      <c r="G135" s="15"/>
      <c r="H135" s="15"/>
      <c r="I135" s="6"/>
      <c r="J135" s="125">
        <f t="shared" si="15"/>
        <v>50</v>
      </c>
      <c r="K135" s="275">
        <f t="shared" si="13"/>
        <v>19397.5</v>
      </c>
      <c r="L135" s="20"/>
      <c r="M135" s="15"/>
      <c r="N135" s="15"/>
      <c r="O135" s="15"/>
      <c r="P135" s="263"/>
    </row>
    <row r="136" spans="2:16" x14ac:dyDescent="0.2">
      <c r="B136" s="120">
        <f t="shared" si="14"/>
        <v>51</v>
      </c>
      <c r="C136" s="275">
        <f t="shared" si="12"/>
        <v>18401.25</v>
      </c>
      <c r="D136" s="20"/>
      <c r="E136" s="15"/>
      <c r="F136" s="15"/>
      <c r="G136" s="15"/>
      <c r="H136" s="15"/>
      <c r="I136" s="6"/>
      <c r="J136" s="125">
        <f t="shared" si="15"/>
        <v>51</v>
      </c>
      <c r="K136" s="275">
        <f t="shared" si="13"/>
        <v>19411.25</v>
      </c>
      <c r="L136" s="20"/>
      <c r="M136" s="15"/>
      <c r="N136" s="15"/>
      <c r="O136" s="15"/>
      <c r="P136" s="263"/>
    </row>
    <row r="137" spans="2:16" s="23" customFormat="1" x14ac:dyDescent="0.2">
      <c r="B137" s="253">
        <f t="shared" si="14"/>
        <v>52</v>
      </c>
      <c r="C137" s="274">
        <f t="shared" si="12"/>
        <v>18415</v>
      </c>
      <c r="D137" s="20"/>
      <c r="E137" s="31"/>
      <c r="F137" s="31"/>
      <c r="G137" s="31"/>
      <c r="H137" s="26"/>
      <c r="I137" s="133"/>
      <c r="J137" s="239">
        <f t="shared" si="15"/>
        <v>52</v>
      </c>
      <c r="K137" s="274">
        <f t="shared" si="13"/>
        <v>19425</v>
      </c>
      <c r="L137" s="20"/>
      <c r="M137" s="31"/>
      <c r="N137" s="31"/>
      <c r="O137" s="31"/>
      <c r="P137" s="265"/>
    </row>
    <row r="138" spans="2:16" x14ac:dyDescent="0.2">
      <c r="B138" s="120">
        <f t="shared" si="14"/>
        <v>53</v>
      </c>
      <c r="C138" s="275">
        <f t="shared" si="12"/>
        <v>18428.75</v>
      </c>
      <c r="D138" s="20"/>
      <c r="E138" s="15"/>
      <c r="F138" s="15"/>
      <c r="G138" s="15"/>
      <c r="H138" s="15"/>
      <c r="I138" s="6"/>
      <c r="J138" s="125">
        <f t="shared" si="15"/>
        <v>53</v>
      </c>
      <c r="K138" s="275">
        <f t="shared" si="13"/>
        <v>19438.75</v>
      </c>
      <c r="L138" s="20"/>
      <c r="M138" s="15"/>
      <c r="N138" s="15"/>
      <c r="O138" s="15"/>
      <c r="P138" s="263"/>
    </row>
    <row r="139" spans="2:16" x14ac:dyDescent="0.2">
      <c r="B139" s="120">
        <f t="shared" si="14"/>
        <v>54</v>
      </c>
      <c r="C139" s="275">
        <f t="shared" si="12"/>
        <v>18442.5</v>
      </c>
      <c r="D139" s="20"/>
      <c r="E139" s="15"/>
      <c r="F139" s="15"/>
      <c r="G139" s="15"/>
      <c r="H139" s="15"/>
      <c r="I139" s="6"/>
      <c r="J139" s="125">
        <f t="shared" si="15"/>
        <v>54</v>
      </c>
      <c r="K139" s="275">
        <f t="shared" si="13"/>
        <v>19452.5</v>
      </c>
      <c r="L139" s="20"/>
      <c r="M139" s="15"/>
      <c r="N139" s="15"/>
      <c r="O139" s="15"/>
      <c r="P139" s="263"/>
    </row>
    <row r="140" spans="2:16" x14ac:dyDescent="0.2">
      <c r="B140" s="253">
        <f t="shared" si="14"/>
        <v>55</v>
      </c>
      <c r="C140" s="274">
        <f t="shared" si="12"/>
        <v>18456.25</v>
      </c>
      <c r="D140" s="20" t="s">
        <v>7</v>
      </c>
      <c r="E140" s="15"/>
      <c r="F140" s="15"/>
      <c r="G140" s="15"/>
      <c r="H140" s="40" t="s">
        <v>386</v>
      </c>
      <c r="I140" s="6"/>
      <c r="J140" s="239">
        <f t="shared" si="15"/>
        <v>55</v>
      </c>
      <c r="K140" s="274">
        <f t="shared" si="13"/>
        <v>19466.25</v>
      </c>
      <c r="L140" s="20" t="s">
        <v>7</v>
      </c>
      <c r="M140" s="15"/>
      <c r="N140" s="15"/>
      <c r="O140" s="15"/>
      <c r="P140" s="266" t="s">
        <v>386</v>
      </c>
    </row>
    <row r="141" spans="2:16" ht="25.5" x14ac:dyDescent="0.2">
      <c r="B141" s="253">
        <f t="shared" si="14"/>
        <v>56</v>
      </c>
      <c r="C141" s="274">
        <f t="shared" si="12"/>
        <v>18470</v>
      </c>
      <c r="D141" s="20" t="s">
        <v>7</v>
      </c>
      <c r="E141" s="15"/>
      <c r="F141" s="15"/>
      <c r="G141" s="15"/>
      <c r="H141" s="40" t="s">
        <v>360</v>
      </c>
      <c r="I141" s="6"/>
      <c r="J141" s="239">
        <f t="shared" si="15"/>
        <v>56</v>
      </c>
      <c r="K141" s="274">
        <f t="shared" si="13"/>
        <v>19480</v>
      </c>
      <c r="L141" s="20" t="s">
        <v>7</v>
      </c>
      <c r="M141" s="15"/>
      <c r="N141" s="15"/>
      <c r="O141" s="15"/>
      <c r="P141" s="267" t="s">
        <v>360</v>
      </c>
    </row>
    <row r="142" spans="2:16" x14ac:dyDescent="0.2">
      <c r="B142" s="120">
        <f t="shared" si="14"/>
        <v>57</v>
      </c>
      <c r="C142" s="275">
        <f t="shared" si="12"/>
        <v>18483.75</v>
      </c>
      <c r="D142" s="20"/>
      <c r="E142" s="15"/>
      <c r="F142" s="15"/>
      <c r="G142" s="15"/>
      <c r="H142" s="15"/>
      <c r="I142" s="6"/>
      <c r="J142" s="125">
        <f t="shared" si="15"/>
        <v>57</v>
      </c>
      <c r="K142" s="275">
        <f t="shared" si="13"/>
        <v>19493.75</v>
      </c>
      <c r="L142" s="20"/>
      <c r="M142" s="15"/>
      <c r="N142" s="15"/>
      <c r="O142" s="15"/>
      <c r="P142" s="263"/>
    </row>
    <row r="143" spans="2:16" x14ac:dyDescent="0.2">
      <c r="B143" s="120">
        <f t="shared" si="14"/>
        <v>58</v>
      </c>
      <c r="C143" s="275">
        <f t="shared" si="12"/>
        <v>18497.5</v>
      </c>
      <c r="D143" s="20"/>
      <c r="E143" s="15"/>
      <c r="F143" s="15"/>
      <c r="G143" s="15"/>
      <c r="H143" s="15"/>
      <c r="I143" s="6"/>
      <c r="J143" s="125">
        <f t="shared" si="15"/>
        <v>58</v>
      </c>
      <c r="K143" s="275">
        <f t="shared" si="13"/>
        <v>19507.5</v>
      </c>
      <c r="L143" s="20"/>
      <c r="M143" s="15"/>
      <c r="N143" s="15"/>
      <c r="O143" s="15"/>
      <c r="P143" s="263"/>
    </row>
    <row r="144" spans="2:16" x14ac:dyDescent="0.2">
      <c r="B144" s="120">
        <f t="shared" si="14"/>
        <v>59</v>
      </c>
      <c r="C144" s="275">
        <f t="shared" si="12"/>
        <v>18511.25</v>
      </c>
      <c r="D144" s="20"/>
      <c r="E144" s="15"/>
      <c r="F144" s="15"/>
      <c r="G144" s="15"/>
      <c r="H144" s="15"/>
      <c r="I144" s="6"/>
      <c r="J144" s="125">
        <f t="shared" si="15"/>
        <v>59</v>
      </c>
      <c r="K144" s="275">
        <f t="shared" si="13"/>
        <v>19521.25</v>
      </c>
      <c r="L144" s="20"/>
      <c r="M144" s="15"/>
      <c r="N144" s="15"/>
      <c r="O144" s="15"/>
      <c r="P144" s="263"/>
    </row>
    <row r="145" spans="2:16" x14ac:dyDescent="0.2">
      <c r="B145" s="120">
        <f t="shared" si="14"/>
        <v>60</v>
      </c>
      <c r="C145" s="275">
        <f t="shared" si="12"/>
        <v>18525</v>
      </c>
      <c r="D145" s="20"/>
      <c r="E145" s="15"/>
      <c r="F145" s="15"/>
      <c r="G145" s="15"/>
      <c r="H145" s="15"/>
      <c r="I145" s="6"/>
      <c r="J145" s="125">
        <f t="shared" si="15"/>
        <v>60</v>
      </c>
      <c r="K145" s="275">
        <f t="shared" si="13"/>
        <v>19535</v>
      </c>
      <c r="L145" s="20"/>
      <c r="M145" s="15"/>
      <c r="N145" s="15"/>
      <c r="O145" s="15"/>
      <c r="P145" s="263"/>
    </row>
    <row r="146" spans="2:16" x14ac:dyDescent="0.2">
      <c r="B146" s="120">
        <f t="shared" si="14"/>
        <v>61</v>
      </c>
      <c r="C146" s="275">
        <f t="shared" si="12"/>
        <v>18538.75</v>
      </c>
      <c r="D146" s="20"/>
      <c r="E146" s="15"/>
      <c r="F146" s="15"/>
      <c r="G146" s="15"/>
      <c r="H146" s="15"/>
      <c r="I146" s="6"/>
      <c r="J146" s="125">
        <f t="shared" si="15"/>
        <v>61</v>
      </c>
      <c r="K146" s="275">
        <f t="shared" si="13"/>
        <v>19548.75</v>
      </c>
      <c r="L146" s="20"/>
      <c r="M146" s="15"/>
      <c r="N146" s="15"/>
      <c r="O146" s="15"/>
      <c r="P146" s="263"/>
    </row>
    <row r="147" spans="2:16" x14ac:dyDescent="0.2">
      <c r="B147" s="120">
        <f t="shared" si="14"/>
        <v>62</v>
      </c>
      <c r="C147" s="275">
        <f t="shared" si="12"/>
        <v>18552.5</v>
      </c>
      <c r="D147" s="20"/>
      <c r="E147" s="15"/>
      <c r="F147" s="15"/>
      <c r="G147" s="15"/>
      <c r="H147" s="15"/>
      <c r="I147" s="6"/>
      <c r="J147" s="125">
        <f t="shared" si="15"/>
        <v>62</v>
      </c>
      <c r="K147" s="275">
        <f t="shared" si="13"/>
        <v>19562.5</v>
      </c>
      <c r="L147" s="20"/>
      <c r="M147" s="15"/>
      <c r="N147" s="15"/>
      <c r="O147" s="15"/>
      <c r="P147" s="263"/>
    </row>
    <row r="148" spans="2:16" x14ac:dyDescent="0.2">
      <c r="B148" s="120">
        <f t="shared" si="14"/>
        <v>63</v>
      </c>
      <c r="C148" s="275">
        <f t="shared" si="12"/>
        <v>18566.25</v>
      </c>
      <c r="D148" s="20"/>
      <c r="E148" s="15"/>
      <c r="F148" s="15"/>
      <c r="G148" s="15"/>
      <c r="H148" s="15"/>
      <c r="I148" s="6"/>
      <c r="J148" s="125">
        <f t="shared" si="15"/>
        <v>63</v>
      </c>
      <c r="K148" s="275">
        <f t="shared" si="13"/>
        <v>19576.25</v>
      </c>
      <c r="L148" s="20"/>
      <c r="M148" s="15"/>
      <c r="N148" s="15"/>
      <c r="O148" s="15"/>
      <c r="P148" s="263"/>
    </row>
    <row r="149" spans="2:16" x14ac:dyDescent="0.2">
      <c r="B149" s="120">
        <f t="shared" si="14"/>
        <v>64</v>
      </c>
      <c r="C149" s="275">
        <f t="shared" si="12"/>
        <v>18580</v>
      </c>
      <c r="D149" s="20"/>
      <c r="E149" s="15"/>
      <c r="F149" s="15"/>
      <c r="G149" s="15"/>
      <c r="H149" s="15"/>
      <c r="I149" s="6"/>
      <c r="J149" s="125">
        <f t="shared" si="15"/>
        <v>64</v>
      </c>
      <c r="K149" s="275">
        <f t="shared" si="13"/>
        <v>19590</v>
      </c>
      <c r="L149" s="20"/>
      <c r="M149" s="15"/>
      <c r="N149" s="15"/>
      <c r="O149" s="15"/>
      <c r="P149" s="263"/>
    </row>
    <row r="150" spans="2:16" x14ac:dyDescent="0.2">
      <c r="B150" s="120">
        <f t="shared" si="14"/>
        <v>65</v>
      </c>
      <c r="C150" s="275">
        <f t="shared" si="12"/>
        <v>18593.75</v>
      </c>
      <c r="D150" s="20"/>
      <c r="E150" s="15"/>
      <c r="F150" s="15"/>
      <c r="G150" s="15"/>
      <c r="H150" s="15"/>
      <c r="I150" s="6"/>
      <c r="J150" s="125">
        <f t="shared" si="15"/>
        <v>65</v>
      </c>
      <c r="K150" s="275">
        <f t="shared" si="13"/>
        <v>19603.75</v>
      </c>
      <c r="L150" s="20"/>
      <c r="M150" s="15"/>
      <c r="N150" s="15"/>
      <c r="O150" s="15"/>
      <c r="P150" s="263"/>
    </row>
    <row r="151" spans="2:16" x14ac:dyDescent="0.2">
      <c r="B151" s="120">
        <f t="shared" si="14"/>
        <v>66</v>
      </c>
      <c r="C151" s="275">
        <f>SUM(18700-1000+B151*13.75)</f>
        <v>18607.5</v>
      </c>
      <c r="D151" s="20"/>
      <c r="E151" s="15"/>
      <c r="F151" s="15"/>
      <c r="G151" s="15"/>
      <c r="H151" s="15"/>
      <c r="I151" s="6"/>
      <c r="J151" s="125">
        <f t="shared" si="15"/>
        <v>66</v>
      </c>
      <c r="K151" s="275">
        <f>SUM(18700+10+J151*13.75)</f>
        <v>19617.5</v>
      </c>
      <c r="L151" s="20"/>
      <c r="M151" s="15"/>
      <c r="N151" s="15"/>
      <c r="O151" s="15"/>
      <c r="P151" s="263"/>
    </row>
    <row r="152" spans="2:16" x14ac:dyDescent="0.2">
      <c r="B152" s="120">
        <f>SUM(B151+1)</f>
        <v>67</v>
      </c>
      <c r="C152" s="275">
        <f>SUM(18700-1000+B152*13.75)</f>
        <v>18621.25</v>
      </c>
      <c r="D152" s="20"/>
      <c r="E152" s="15"/>
      <c r="F152" s="15"/>
      <c r="G152" s="15"/>
      <c r="H152" s="15"/>
      <c r="I152" s="6"/>
      <c r="J152" s="125">
        <f>SUM(J151+1)</f>
        <v>67</v>
      </c>
      <c r="K152" s="275">
        <f>SUM(18700+10+J152*13.75)</f>
        <v>19631.25</v>
      </c>
      <c r="L152" s="20"/>
      <c r="M152" s="15"/>
      <c r="N152" s="15"/>
      <c r="O152" s="15"/>
      <c r="P152" s="263"/>
    </row>
    <row r="153" spans="2:16" x14ac:dyDescent="0.2">
      <c r="B153" s="120">
        <f>SUM(B152+1)</f>
        <v>68</v>
      </c>
      <c r="C153" s="275">
        <f>SUM(18700-1000+B153*13.75)</f>
        <v>18635</v>
      </c>
      <c r="D153" s="20"/>
      <c r="E153" s="15"/>
      <c r="F153" s="15"/>
      <c r="G153" s="15"/>
      <c r="H153" s="15"/>
      <c r="I153" s="6"/>
      <c r="J153" s="125">
        <f>SUM(J152+1)</f>
        <v>68</v>
      </c>
      <c r="K153" s="275">
        <f>SUM(18700+10+J153*13.75)</f>
        <v>19645</v>
      </c>
      <c r="L153" s="20"/>
      <c r="M153" s="15"/>
      <c r="N153" s="15"/>
      <c r="O153" s="15"/>
      <c r="P153" s="263"/>
    </row>
    <row r="154" spans="2:16" x14ac:dyDescent="0.2">
      <c r="B154" s="120">
        <f>SUM(B153+1)</f>
        <v>69</v>
      </c>
      <c r="C154" s="275">
        <f>SUM(18700-1000+B154*13.75)</f>
        <v>18648.75</v>
      </c>
      <c r="D154" s="20"/>
      <c r="E154" s="15"/>
      <c r="F154" s="15"/>
      <c r="G154" s="15"/>
      <c r="H154" s="15"/>
      <c r="I154" s="6"/>
      <c r="J154" s="125">
        <f>SUM(J153+1)</f>
        <v>69</v>
      </c>
      <c r="K154" s="275">
        <f>SUM(18700+10+J154*13.75)</f>
        <v>19658.75</v>
      </c>
      <c r="L154" s="20"/>
      <c r="M154" s="15"/>
      <c r="N154" s="15"/>
      <c r="O154" s="15"/>
      <c r="P154" s="263"/>
    </row>
    <row r="155" spans="2:16" ht="13.5" thickBot="1" x14ac:dyDescent="0.25">
      <c r="B155" s="276">
        <f>SUM(B154+1)</f>
        <v>70</v>
      </c>
      <c r="C155" s="277">
        <f>SUM(18700-1000+B155*13.75)</f>
        <v>18662.5</v>
      </c>
      <c r="D155" s="135"/>
      <c r="E155" s="268"/>
      <c r="F155" s="268"/>
      <c r="G155" s="268"/>
      <c r="H155" s="281" t="s">
        <v>88</v>
      </c>
      <c r="I155" s="81"/>
      <c r="J155" s="158">
        <f>SUM(J154+1)</f>
        <v>70</v>
      </c>
      <c r="K155" s="277">
        <f>SUM(18700+10+J155*13.75)</f>
        <v>19672.5</v>
      </c>
      <c r="L155" s="135"/>
      <c r="M155" s="268"/>
      <c r="N155" s="268"/>
      <c r="O155" s="268"/>
      <c r="P155" s="282" t="s">
        <v>88</v>
      </c>
    </row>
    <row r="1165" spans="28:28" x14ac:dyDescent="0.2">
      <c r="AB1165">
        <v>-4</v>
      </c>
    </row>
  </sheetData>
  <mergeCells count="25">
    <mergeCell ref="E7:L7"/>
    <mergeCell ref="E8:L8"/>
    <mergeCell ref="E9:L9"/>
    <mergeCell ref="E10:L10"/>
    <mergeCell ref="E13:F13"/>
    <mergeCell ref="E83:F83"/>
    <mergeCell ref="G83:H83"/>
    <mergeCell ref="J83:K83"/>
    <mergeCell ref="E84:L84"/>
    <mergeCell ref="A83:A84"/>
    <mergeCell ref="A25:A26"/>
    <mergeCell ref="A45:A46"/>
    <mergeCell ref="G13:H13"/>
    <mergeCell ref="J13:K13"/>
    <mergeCell ref="E14:L14"/>
    <mergeCell ref="A13:A14"/>
    <mergeCell ref="B24:P24"/>
    <mergeCell ref="E25:F25"/>
    <mergeCell ref="G25:H25"/>
    <mergeCell ref="J25:K25"/>
    <mergeCell ref="E26:L26"/>
    <mergeCell ref="E45:F45"/>
    <mergeCell ref="G45:H45"/>
    <mergeCell ref="J45:K45"/>
    <mergeCell ref="E46:L46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topLeftCell="A52" workbookViewId="0">
      <selection activeCell="D40" sqref="D40"/>
    </sheetView>
  </sheetViews>
  <sheetFormatPr defaultRowHeight="12.75" x14ac:dyDescent="0.2"/>
  <cols>
    <col min="2" max="2" width="10.28515625" customWidth="1"/>
    <col min="3" max="3" width="18.28515625" customWidth="1"/>
    <col min="6" max="6" width="13.5703125" customWidth="1"/>
    <col min="7" max="7" width="12.140625" customWidth="1"/>
    <col min="8" max="8" width="26.5703125" customWidth="1"/>
    <col min="9" max="9" width="13.7109375" customWidth="1"/>
    <col min="10" max="10" width="13" customWidth="1"/>
    <col min="11" max="11" width="20.140625" customWidth="1"/>
    <col min="12" max="12" width="13.7109375" customWidth="1"/>
    <col min="16" max="16" width="36" customWidth="1"/>
  </cols>
  <sheetData>
    <row r="1" spans="1:18" x14ac:dyDescent="0.2">
      <c r="H1" s="12"/>
    </row>
    <row r="5" spans="1:18" ht="13.5" thickBot="1" x14ac:dyDescent="0.25"/>
    <row r="6" spans="1:18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8" ht="15.75" x14ac:dyDescent="0.25">
      <c r="B7" s="155"/>
      <c r="C7" s="84"/>
      <c r="D7" s="90"/>
      <c r="E7" s="420" t="s">
        <v>25</v>
      </c>
      <c r="F7" s="444"/>
      <c r="G7" s="444"/>
      <c r="H7" s="444"/>
      <c r="I7" s="444"/>
      <c r="J7" s="444"/>
      <c r="K7" s="444"/>
      <c r="L7" s="445"/>
      <c r="M7" s="87"/>
      <c r="N7" s="84"/>
      <c r="O7" s="84"/>
      <c r="P7" s="156"/>
    </row>
    <row r="8" spans="1:18" ht="15.75" x14ac:dyDescent="0.25">
      <c r="B8" s="155"/>
      <c r="C8" s="84"/>
      <c r="D8" s="90"/>
      <c r="E8" s="423"/>
      <c r="F8" s="446"/>
      <c r="G8" s="446"/>
      <c r="H8" s="446"/>
      <c r="I8" s="446"/>
      <c r="J8" s="446"/>
      <c r="K8" s="446"/>
      <c r="L8" s="447"/>
      <c r="M8" s="87"/>
      <c r="N8" s="84"/>
      <c r="O8" s="84"/>
      <c r="P8" s="156"/>
    </row>
    <row r="9" spans="1:18" ht="15" x14ac:dyDescent="0.25">
      <c r="B9" s="157"/>
      <c r="C9" s="85"/>
      <c r="D9" s="86"/>
      <c r="E9" s="426" t="s">
        <v>416</v>
      </c>
      <c r="F9" s="448"/>
      <c r="G9" s="448"/>
      <c r="H9" s="448"/>
      <c r="I9" s="448"/>
      <c r="J9" s="448"/>
      <c r="K9" s="448"/>
      <c r="L9" s="449"/>
      <c r="M9" s="87"/>
      <c r="N9" s="84"/>
      <c r="O9" s="84"/>
      <c r="P9" s="156"/>
    </row>
    <row r="10" spans="1:18" ht="15.75" thickBot="1" x14ac:dyDescent="0.3">
      <c r="B10" s="143"/>
      <c r="C10" s="103"/>
      <c r="D10" s="104"/>
      <c r="E10" s="429" t="s">
        <v>457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8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8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8" x14ac:dyDescent="0.2">
      <c r="A13" s="412">
        <v>1</v>
      </c>
      <c r="B13" s="83"/>
      <c r="C13" s="83"/>
      <c r="D13" s="141"/>
      <c r="E13" s="418" t="s">
        <v>26</v>
      </c>
      <c r="F13" s="419"/>
      <c r="G13" s="419" t="s">
        <v>28</v>
      </c>
      <c r="H13" s="419"/>
      <c r="I13" s="88" t="s">
        <v>65</v>
      </c>
      <c r="J13" s="419" t="s">
        <v>19</v>
      </c>
      <c r="K13" s="419"/>
      <c r="L13" s="89" t="s">
        <v>27</v>
      </c>
      <c r="M13" s="83"/>
      <c r="N13" s="83"/>
      <c r="O13" s="83"/>
      <c r="P13" s="83"/>
    </row>
    <row r="14" spans="1:18" ht="16.5" thickBot="1" x14ac:dyDescent="0.3">
      <c r="A14" s="413"/>
      <c r="B14" s="83"/>
      <c r="C14" s="83"/>
      <c r="D14" s="142"/>
      <c r="E14" s="414" t="s">
        <v>62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8" ht="13.5" thickBot="1" x14ac:dyDescent="0.25">
      <c r="B15" s="92" t="s">
        <v>111</v>
      </c>
      <c r="C15" s="93" t="s">
        <v>112</v>
      </c>
      <c r="D15" s="95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5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  <c r="R15" s="6"/>
    </row>
    <row r="16" spans="1:18" x14ac:dyDescent="0.2">
      <c r="B16" s="226">
        <v>1</v>
      </c>
      <c r="C16" s="229">
        <f>25501-1008+B16*112</f>
        <v>24605</v>
      </c>
      <c r="D16" s="100"/>
      <c r="E16" s="100"/>
      <c r="F16" s="100"/>
      <c r="G16" s="100"/>
      <c r="H16" s="211"/>
      <c r="I16" s="6"/>
      <c r="J16" s="229">
        <v>1</v>
      </c>
      <c r="K16" s="229">
        <f>25501+J16*112</f>
        <v>25613</v>
      </c>
      <c r="L16" s="100"/>
      <c r="M16" s="100"/>
      <c r="N16" s="100"/>
      <c r="O16" s="100"/>
      <c r="P16" s="212"/>
      <c r="R16" s="6"/>
    </row>
    <row r="17" spans="1:18" x14ac:dyDescent="0.2">
      <c r="B17" s="227">
        <v>2</v>
      </c>
      <c r="C17" s="230">
        <f t="shared" ref="C17:C23" si="0">25501-1008+B17*112</f>
        <v>24717</v>
      </c>
      <c r="D17" s="9"/>
      <c r="E17" s="9"/>
      <c r="F17" s="9"/>
      <c r="G17" s="9"/>
      <c r="H17" s="9"/>
      <c r="I17" s="6"/>
      <c r="J17" s="230">
        <v>2</v>
      </c>
      <c r="K17" s="230">
        <f t="shared" ref="K17:K23" si="1">25501+J17*112</f>
        <v>25725</v>
      </c>
      <c r="L17" s="9"/>
      <c r="M17" s="9"/>
      <c r="N17" s="9"/>
      <c r="O17" s="9"/>
      <c r="P17" s="113"/>
      <c r="R17" s="6"/>
    </row>
    <row r="18" spans="1:18" x14ac:dyDescent="0.2">
      <c r="B18" s="227">
        <v>3</v>
      </c>
      <c r="C18" s="230">
        <f t="shared" si="0"/>
        <v>24829</v>
      </c>
      <c r="D18" s="9"/>
      <c r="E18" s="9"/>
      <c r="F18" s="9"/>
      <c r="G18" s="9"/>
      <c r="H18" s="9"/>
      <c r="I18" s="6"/>
      <c r="J18" s="230">
        <v>3</v>
      </c>
      <c r="K18" s="230">
        <f t="shared" si="1"/>
        <v>25837</v>
      </c>
      <c r="L18" s="9"/>
      <c r="M18" s="9"/>
      <c r="N18" s="9"/>
      <c r="O18" s="9"/>
      <c r="P18" s="113"/>
      <c r="R18" s="6"/>
    </row>
    <row r="19" spans="1:18" x14ac:dyDescent="0.2">
      <c r="B19" s="227">
        <v>4</v>
      </c>
      <c r="C19" s="230">
        <f t="shared" si="0"/>
        <v>24941</v>
      </c>
      <c r="D19" s="9"/>
      <c r="E19" s="9"/>
      <c r="F19" s="9"/>
      <c r="G19" s="9"/>
      <c r="H19" s="9"/>
      <c r="I19" s="6"/>
      <c r="J19" s="230">
        <v>4</v>
      </c>
      <c r="K19" s="230">
        <f t="shared" si="1"/>
        <v>25949</v>
      </c>
      <c r="L19" s="9"/>
      <c r="M19" s="9"/>
      <c r="N19" s="9"/>
      <c r="O19" s="9"/>
      <c r="P19" s="113"/>
      <c r="R19" s="6"/>
    </row>
    <row r="20" spans="1:18" x14ac:dyDescent="0.2">
      <c r="B20" s="227">
        <v>5</v>
      </c>
      <c r="C20" s="230">
        <f t="shared" si="0"/>
        <v>25053</v>
      </c>
      <c r="D20" s="9"/>
      <c r="E20" s="9"/>
      <c r="F20" s="9"/>
      <c r="G20" s="9"/>
      <c r="H20" s="9"/>
      <c r="I20" s="6"/>
      <c r="J20" s="230">
        <v>5</v>
      </c>
      <c r="K20" s="230">
        <f t="shared" si="1"/>
        <v>26061</v>
      </c>
      <c r="L20" s="9"/>
      <c r="M20" s="9"/>
      <c r="N20" s="9"/>
      <c r="O20" s="9"/>
      <c r="P20" s="113"/>
      <c r="R20" s="6"/>
    </row>
    <row r="21" spans="1:18" x14ac:dyDescent="0.2">
      <c r="B21" s="227">
        <v>6</v>
      </c>
      <c r="C21" s="230">
        <f t="shared" si="0"/>
        <v>25165</v>
      </c>
      <c r="D21" s="9"/>
      <c r="E21" s="9"/>
      <c r="F21" s="9"/>
      <c r="G21" s="9"/>
      <c r="H21" s="9"/>
      <c r="I21" s="6"/>
      <c r="J21" s="230">
        <v>6</v>
      </c>
      <c r="K21" s="230">
        <f t="shared" si="1"/>
        <v>26173</v>
      </c>
      <c r="L21" s="9"/>
      <c r="M21" s="9"/>
      <c r="N21" s="9"/>
      <c r="O21" s="9"/>
      <c r="P21" s="113"/>
      <c r="R21" s="6"/>
    </row>
    <row r="22" spans="1:18" x14ac:dyDescent="0.2">
      <c r="B22" s="227">
        <v>7</v>
      </c>
      <c r="C22" s="230">
        <f t="shared" si="0"/>
        <v>25277</v>
      </c>
      <c r="D22" s="9"/>
      <c r="E22" s="9"/>
      <c r="F22" s="9"/>
      <c r="G22" s="9"/>
      <c r="H22" s="9"/>
      <c r="I22" s="6"/>
      <c r="J22" s="230">
        <v>7</v>
      </c>
      <c r="K22" s="230">
        <f t="shared" si="1"/>
        <v>26285</v>
      </c>
      <c r="L22" s="9"/>
      <c r="M22" s="9"/>
      <c r="N22" s="9"/>
      <c r="O22" s="9"/>
      <c r="P22" s="113"/>
      <c r="R22" s="6"/>
    </row>
    <row r="23" spans="1:18" ht="13.5" thickBot="1" x14ac:dyDescent="0.25">
      <c r="B23" s="228">
        <v>8</v>
      </c>
      <c r="C23" s="231">
        <f t="shared" si="0"/>
        <v>25389</v>
      </c>
      <c r="D23" s="174"/>
      <c r="E23" s="174"/>
      <c r="F23" s="174"/>
      <c r="G23" s="174"/>
      <c r="H23" s="174"/>
      <c r="I23" s="81"/>
      <c r="J23" s="231">
        <v>8</v>
      </c>
      <c r="K23" s="231">
        <f t="shared" si="1"/>
        <v>26397</v>
      </c>
      <c r="L23" s="174"/>
      <c r="M23" s="174"/>
      <c r="N23" s="174"/>
      <c r="O23" s="174"/>
      <c r="P23" s="184"/>
      <c r="R23" s="6"/>
    </row>
    <row r="24" spans="1:18" x14ac:dyDescent="0.2">
      <c r="A24" s="412">
        <v>2</v>
      </c>
      <c r="B24" s="83"/>
      <c r="C24" s="83"/>
      <c r="D24" s="141"/>
      <c r="E24" s="432" t="s">
        <v>29</v>
      </c>
      <c r="F24" s="433"/>
      <c r="G24" s="433" t="s">
        <v>31</v>
      </c>
      <c r="H24" s="433"/>
      <c r="I24" s="106" t="s">
        <v>65</v>
      </c>
      <c r="J24" s="433" t="s">
        <v>19</v>
      </c>
      <c r="K24" s="433"/>
      <c r="L24" s="107" t="s">
        <v>30</v>
      </c>
      <c r="M24" s="83"/>
      <c r="N24" s="83"/>
      <c r="O24" s="83"/>
      <c r="P24" s="83"/>
      <c r="R24" s="6"/>
    </row>
    <row r="25" spans="1:18" ht="16.5" thickBot="1" x14ac:dyDescent="0.3">
      <c r="A25" s="413"/>
      <c r="B25" s="83"/>
      <c r="C25" s="83"/>
      <c r="D25" s="142"/>
      <c r="E25" s="414" t="s">
        <v>209</v>
      </c>
      <c r="F25" s="415"/>
      <c r="G25" s="415"/>
      <c r="H25" s="415"/>
      <c r="I25" s="415"/>
      <c r="J25" s="415"/>
      <c r="K25" s="415"/>
      <c r="L25" s="417"/>
      <c r="M25" s="83"/>
      <c r="N25" s="83"/>
      <c r="O25" s="83"/>
      <c r="P25" s="83"/>
      <c r="R25" s="6"/>
    </row>
    <row r="26" spans="1:18" ht="13.5" thickBot="1" x14ac:dyDescent="0.25">
      <c r="B26" s="92" t="s">
        <v>111</v>
      </c>
      <c r="C26" s="93" t="s">
        <v>112</v>
      </c>
      <c r="D26" s="95" t="s">
        <v>113</v>
      </c>
      <c r="E26" s="95" t="s">
        <v>114</v>
      </c>
      <c r="F26" s="95" t="s">
        <v>115</v>
      </c>
      <c r="G26" s="95" t="s">
        <v>116</v>
      </c>
      <c r="H26" s="96" t="s">
        <v>117</v>
      </c>
      <c r="I26" s="75"/>
      <c r="J26" s="92" t="s">
        <v>111</v>
      </c>
      <c r="K26" s="93" t="s">
        <v>118</v>
      </c>
      <c r="L26" s="95" t="s">
        <v>113</v>
      </c>
      <c r="M26" s="95" t="s">
        <v>114</v>
      </c>
      <c r="N26" s="95" t="s">
        <v>115</v>
      </c>
      <c r="O26" s="95" t="s">
        <v>116</v>
      </c>
      <c r="P26" s="96" t="s">
        <v>117</v>
      </c>
      <c r="R26" s="6"/>
    </row>
    <row r="27" spans="1:18" x14ac:dyDescent="0.2">
      <c r="B27" s="226">
        <v>1</v>
      </c>
      <c r="C27" s="229">
        <f>25501-980+B27*56</f>
        <v>24577</v>
      </c>
      <c r="D27" s="100"/>
      <c r="E27" s="100"/>
      <c r="F27" s="100"/>
      <c r="G27" s="100"/>
      <c r="H27" s="211"/>
      <c r="I27" s="6"/>
      <c r="J27" s="229">
        <v>1</v>
      </c>
      <c r="K27" s="229">
        <f>25501+28+J27*56</f>
        <v>25585</v>
      </c>
      <c r="L27" s="100"/>
      <c r="M27" s="100"/>
      <c r="N27" s="100"/>
      <c r="O27" s="100"/>
      <c r="P27" s="212"/>
      <c r="R27" s="6"/>
    </row>
    <row r="28" spans="1:18" x14ac:dyDescent="0.2">
      <c r="B28" s="227">
        <v>2</v>
      </c>
      <c r="C28" s="230">
        <f t="shared" ref="C28:C42" si="2">25501-980+B28*56</f>
        <v>24633</v>
      </c>
      <c r="D28" s="9"/>
      <c r="E28" s="9"/>
      <c r="F28" s="9"/>
      <c r="G28" s="9"/>
      <c r="H28" s="9"/>
      <c r="I28" s="6"/>
      <c r="J28" s="230">
        <v>2</v>
      </c>
      <c r="K28" s="230">
        <f t="shared" ref="K28:K42" si="3">25501+28+J28*56</f>
        <v>25641</v>
      </c>
      <c r="L28" s="9"/>
      <c r="M28" s="9"/>
      <c r="N28" s="9"/>
      <c r="O28" s="9"/>
      <c r="P28" s="113"/>
      <c r="R28" s="6"/>
    </row>
    <row r="29" spans="1:18" x14ac:dyDescent="0.2">
      <c r="B29" s="227">
        <v>3</v>
      </c>
      <c r="C29" s="230">
        <f t="shared" si="2"/>
        <v>24689</v>
      </c>
      <c r="D29" s="9"/>
      <c r="E29" s="9"/>
      <c r="F29" s="9"/>
      <c r="G29" s="9"/>
      <c r="H29" s="9"/>
      <c r="I29" s="6"/>
      <c r="J29" s="230">
        <v>3</v>
      </c>
      <c r="K29" s="230">
        <f t="shared" si="3"/>
        <v>25697</v>
      </c>
      <c r="L29" s="9"/>
      <c r="M29" s="9"/>
      <c r="N29" s="9"/>
      <c r="O29" s="9"/>
      <c r="P29" s="113"/>
      <c r="R29" s="6"/>
    </row>
    <row r="30" spans="1:18" x14ac:dyDescent="0.2">
      <c r="B30" s="227">
        <v>4</v>
      </c>
      <c r="C30" s="230">
        <f t="shared" si="2"/>
        <v>24745</v>
      </c>
      <c r="D30" s="9"/>
      <c r="E30" s="9"/>
      <c r="F30" s="9"/>
      <c r="G30" s="9"/>
      <c r="H30" s="9"/>
      <c r="I30" s="6"/>
      <c r="J30" s="230">
        <v>4</v>
      </c>
      <c r="K30" s="230">
        <f t="shared" si="3"/>
        <v>25753</v>
      </c>
      <c r="L30" s="9"/>
      <c r="M30" s="9"/>
      <c r="N30" s="9"/>
      <c r="O30" s="9"/>
      <c r="P30" s="113"/>
      <c r="R30" s="6"/>
    </row>
    <row r="31" spans="1:18" x14ac:dyDescent="0.2">
      <c r="B31" s="227">
        <v>5</v>
      </c>
      <c r="C31" s="230">
        <f t="shared" si="2"/>
        <v>24801</v>
      </c>
      <c r="D31" s="9"/>
      <c r="E31" s="9"/>
      <c r="F31" s="9"/>
      <c r="G31" s="9"/>
      <c r="H31" s="9"/>
      <c r="I31" s="6"/>
      <c r="J31" s="230">
        <v>5</v>
      </c>
      <c r="K31" s="230">
        <f t="shared" si="3"/>
        <v>25809</v>
      </c>
      <c r="L31" s="9"/>
      <c r="M31" s="9"/>
      <c r="N31" s="9"/>
      <c r="O31" s="9"/>
      <c r="P31" s="113"/>
      <c r="R31" s="6"/>
    </row>
    <row r="32" spans="1:18" x14ac:dyDescent="0.2">
      <c r="B32" s="227">
        <v>6</v>
      </c>
      <c r="C32" s="230">
        <f t="shared" si="2"/>
        <v>24857</v>
      </c>
      <c r="D32" s="9"/>
      <c r="E32" s="9"/>
      <c r="F32" s="9"/>
      <c r="G32" s="9"/>
      <c r="H32" s="9"/>
      <c r="I32" s="6"/>
      <c r="J32" s="230">
        <v>6</v>
      </c>
      <c r="K32" s="230">
        <f t="shared" si="3"/>
        <v>25865</v>
      </c>
      <c r="L32" s="9"/>
      <c r="M32" s="9"/>
      <c r="N32" s="9"/>
      <c r="O32" s="9"/>
      <c r="P32" s="113"/>
      <c r="R32" s="6"/>
    </row>
    <row r="33" spans="1:18" x14ac:dyDescent="0.2">
      <c r="B33" s="227">
        <v>7</v>
      </c>
      <c r="C33" s="230">
        <f t="shared" si="2"/>
        <v>24913</v>
      </c>
      <c r="D33" s="9"/>
      <c r="E33" s="9"/>
      <c r="F33" s="9"/>
      <c r="G33" s="9"/>
      <c r="H33" s="9"/>
      <c r="I33" s="6"/>
      <c r="J33" s="230">
        <v>7</v>
      </c>
      <c r="K33" s="230">
        <f t="shared" si="3"/>
        <v>25921</v>
      </c>
      <c r="L33" s="9"/>
      <c r="M33" s="9"/>
      <c r="N33" s="9"/>
      <c r="O33" s="9"/>
      <c r="P33" s="113"/>
      <c r="R33" s="6"/>
    </row>
    <row r="34" spans="1:18" x14ac:dyDescent="0.2">
      <c r="B34" s="227">
        <v>8</v>
      </c>
      <c r="C34" s="230">
        <f t="shared" si="2"/>
        <v>24969</v>
      </c>
      <c r="D34" s="9"/>
      <c r="E34" s="9"/>
      <c r="F34" s="9"/>
      <c r="G34" s="9"/>
      <c r="H34" s="9"/>
      <c r="I34" s="6"/>
      <c r="J34" s="230">
        <v>8</v>
      </c>
      <c r="K34" s="230">
        <f t="shared" si="3"/>
        <v>25977</v>
      </c>
      <c r="L34" s="9"/>
      <c r="M34" s="9"/>
      <c r="N34" s="9"/>
      <c r="O34" s="9"/>
      <c r="P34" s="113"/>
      <c r="R34" s="6"/>
    </row>
    <row r="35" spans="1:18" x14ac:dyDescent="0.2">
      <c r="B35" s="227">
        <v>9</v>
      </c>
      <c r="C35" s="230">
        <f t="shared" si="2"/>
        <v>25025</v>
      </c>
      <c r="D35" s="9"/>
      <c r="E35" s="9"/>
      <c r="F35" s="9"/>
      <c r="G35" s="9"/>
      <c r="H35" s="9"/>
      <c r="I35" s="6"/>
      <c r="J35" s="230">
        <v>9</v>
      </c>
      <c r="K35" s="230">
        <f t="shared" si="3"/>
        <v>26033</v>
      </c>
      <c r="L35" s="9"/>
      <c r="M35" s="9"/>
      <c r="N35" s="9"/>
      <c r="O35" s="9"/>
      <c r="P35" s="113"/>
      <c r="R35" s="6"/>
    </row>
    <row r="36" spans="1:18" x14ac:dyDescent="0.2">
      <c r="B36" s="227">
        <v>10</v>
      </c>
      <c r="C36" s="230">
        <f t="shared" si="2"/>
        <v>25081</v>
      </c>
      <c r="D36" s="9"/>
      <c r="E36" s="9"/>
      <c r="F36" s="9"/>
      <c r="G36" s="9"/>
      <c r="H36" s="9"/>
      <c r="I36" s="6"/>
      <c r="J36" s="230">
        <v>10</v>
      </c>
      <c r="K36" s="230">
        <f t="shared" si="3"/>
        <v>26089</v>
      </c>
      <c r="L36" s="9"/>
      <c r="M36" s="9"/>
      <c r="N36" s="9"/>
      <c r="O36" s="9"/>
      <c r="P36" s="113"/>
      <c r="R36" s="6"/>
    </row>
    <row r="37" spans="1:18" x14ac:dyDescent="0.2">
      <c r="B37" s="227">
        <v>11</v>
      </c>
      <c r="C37" s="230">
        <f t="shared" si="2"/>
        <v>25137</v>
      </c>
      <c r="D37" s="9"/>
      <c r="E37" s="9"/>
      <c r="F37" s="9"/>
      <c r="G37" s="9"/>
      <c r="H37" s="9"/>
      <c r="I37" s="6"/>
      <c r="J37" s="230">
        <v>11</v>
      </c>
      <c r="K37" s="230">
        <f t="shared" si="3"/>
        <v>26145</v>
      </c>
      <c r="L37" s="9"/>
      <c r="M37" s="9"/>
      <c r="N37" s="9"/>
      <c r="O37" s="9"/>
      <c r="P37" s="113"/>
      <c r="R37" s="6"/>
    </row>
    <row r="38" spans="1:18" x14ac:dyDescent="0.2">
      <c r="B38" s="227">
        <v>12</v>
      </c>
      <c r="C38" s="230">
        <f t="shared" si="2"/>
        <v>25193</v>
      </c>
      <c r="D38" s="9"/>
      <c r="E38" s="9"/>
      <c r="F38" s="9"/>
      <c r="G38" s="9"/>
      <c r="H38" s="9"/>
      <c r="I38" s="6"/>
      <c r="J38" s="230">
        <v>12</v>
      </c>
      <c r="K38" s="230">
        <f t="shared" si="3"/>
        <v>26201</v>
      </c>
      <c r="L38" s="9"/>
      <c r="M38" s="9"/>
      <c r="N38" s="9"/>
      <c r="O38" s="9"/>
      <c r="P38" s="113"/>
      <c r="R38" s="6"/>
    </row>
    <row r="39" spans="1:18" x14ac:dyDescent="0.2">
      <c r="B39" s="227">
        <v>13</v>
      </c>
      <c r="C39" s="230">
        <f t="shared" si="2"/>
        <v>25249</v>
      </c>
      <c r="D39" s="9"/>
      <c r="E39" s="9"/>
      <c r="F39" s="9"/>
      <c r="G39" s="9"/>
      <c r="H39" s="9"/>
      <c r="I39" s="6"/>
      <c r="J39" s="230">
        <v>13</v>
      </c>
      <c r="K39" s="230">
        <f t="shared" si="3"/>
        <v>26257</v>
      </c>
      <c r="L39" s="9"/>
      <c r="M39" s="9"/>
      <c r="N39" s="9"/>
      <c r="O39" s="9"/>
      <c r="P39" s="113"/>
      <c r="R39" s="6"/>
    </row>
    <row r="40" spans="1:18" x14ac:dyDescent="0.2">
      <c r="B40" s="227">
        <v>14</v>
      </c>
      <c r="C40" s="230">
        <f t="shared" si="2"/>
        <v>25305</v>
      </c>
      <c r="D40" s="9"/>
      <c r="E40" s="9"/>
      <c r="F40" s="9"/>
      <c r="G40" s="9"/>
      <c r="H40" s="9"/>
      <c r="I40" s="6"/>
      <c r="J40" s="230">
        <v>14</v>
      </c>
      <c r="K40" s="230">
        <f t="shared" si="3"/>
        <v>26313</v>
      </c>
      <c r="L40" s="9"/>
      <c r="M40" s="9"/>
      <c r="N40" s="9"/>
      <c r="O40" s="9"/>
      <c r="P40" s="113"/>
      <c r="R40" s="6"/>
    </row>
    <row r="41" spans="1:18" x14ac:dyDescent="0.2">
      <c r="B41" s="227">
        <v>15</v>
      </c>
      <c r="C41" s="230">
        <f t="shared" si="2"/>
        <v>25361</v>
      </c>
      <c r="D41" s="9"/>
      <c r="E41" s="9"/>
      <c r="F41" s="9"/>
      <c r="G41" s="9"/>
      <c r="H41" s="9"/>
      <c r="I41" s="6"/>
      <c r="J41" s="230">
        <v>15</v>
      </c>
      <c r="K41" s="230">
        <f t="shared" si="3"/>
        <v>26369</v>
      </c>
      <c r="L41" s="9"/>
      <c r="M41" s="9"/>
      <c r="N41" s="9"/>
      <c r="O41" s="9"/>
      <c r="P41" s="113"/>
      <c r="R41" s="6"/>
    </row>
    <row r="42" spans="1:18" ht="13.5" thickBot="1" x14ac:dyDescent="0.25">
      <c r="B42" s="228">
        <v>16</v>
      </c>
      <c r="C42" s="231">
        <f t="shared" si="2"/>
        <v>25417</v>
      </c>
      <c r="D42" s="174"/>
      <c r="E42" s="174"/>
      <c r="F42" s="174"/>
      <c r="G42" s="174"/>
      <c r="H42" s="174"/>
      <c r="I42" s="81"/>
      <c r="J42" s="231">
        <v>16</v>
      </c>
      <c r="K42" s="231">
        <f t="shared" si="3"/>
        <v>26425</v>
      </c>
      <c r="L42" s="174"/>
      <c r="M42" s="174"/>
      <c r="N42" s="174"/>
      <c r="O42" s="174"/>
      <c r="P42" s="184"/>
      <c r="R42" s="6"/>
    </row>
    <row r="43" spans="1:18" x14ac:dyDescent="0.2">
      <c r="A43" s="412">
        <v>3</v>
      </c>
      <c r="B43" s="83"/>
      <c r="C43" s="83"/>
      <c r="D43" s="141"/>
      <c r="E43" s="432" t="s">
        <v>32</v>
      </c>
      <c r="F43" s="433"/>
      <c r="G43" s="433" t="s">
        <v>34</v>
      </c>
      <c r="H43" s="433"/>
      <c r="I43" s="106" t="s">
        <v>65</v>
      </c>
      <c r="J43" s="433" t="s">
        <v>19</v>
      </c>
      <c r="K43" s="433"/>
      <c r="L43" s="107" t="s">
        <v>33</v>
      </c>
      <c r="M43" s="83"/>
      <c r="N43" s="83"/>
      <c r="O43" s="83"/>
      <c r="P43" s="83"/>
      <c r="R43" s="6"/>
    </row>
    <row r="44" spans="1:18" ht="16.5" thickBot="1" x14ac:dyDescent="0.3">
      <c r="A44" s="413"/>
      <c r="B44" s="83"/>
      <c r="C44" s="83"/>
      <c r="D44" s="142"/>
      <c r="E44" s="414" t="s">
        <v>140</v>
      </c>
      <c r="F44" s="415"/>
      <c r="G44" s="415"/>
      <c r="H44" s="415"/>
      <c r="I44" s="415"/>
      <c r="J44" s="415"/>
      <c r="K44" s="415"/>
      <c r="L44" s="417"/>
      <c r="M44" s="83"/>
      <c r="N44" s="83"/>
      <c r="O44" s="83"/>
      <c r="P44" s="83"/>
      <c r="R44" s="6"/>
    </row>
    <row r="45" spans="1:18" ht="13.5" thickBot="1" x14ac:dyDescent="0.25">
      <c r="B45" s="92" t="s">
        <v>111</v>
      </c>
      <c r="C45" s="93" t="s">
        <v>112</v>
      </c>
      <c r="D45" s="95" t="s">
        <v>113</v>
      </c>
      <c r="E45" s="95" t="s">
        <v>114</v>
      </c>
      <c r="F45" s="95" t="s">
        <v>115</v>
      </c>
      <c r="G45" s="95" t="s">
        <v>116</v>
      </c>
      <c r="H45" s="96" t="s">
        <v>117</v>
      </c>
      <c r="I45" s="75"/>
      <c r="J45" s="92" t="s">
        <v>111</v>
      </c>
      <c r="K45" s="93" t="s">
        <v>118</v>
      </c>
      <c r="L45" s="95" t="s">
        <v>113</v>
      </c>
      <c r="M45" s="95" t="s">
        <v>114</v>
      </c>
      <c r="N45" s="95" t="s">
        <v>115</v>
      </c>
      <c r="O45" s="95" t="s">
        <v>116</v>
      </c>
      <c r="P45" s="96" t="s">
        <v>117</v>
      </c>
      <c r="R45" s="6"/>
    </row>
    <row r="46" spans="1:18" x14ac:dyDescent="0.2">
      <c r="B46" s="226">
        <v>1</v>
      </c>
      <c r="C46" s="229">
        <f>25501-966+1*28</f>
        <v>24563</v>
      </c>
      <c r="D46" s="100"/>
      <c r="E46" s="100"/>
      <c r="F46" s="100"/>
      <c r="G46" s="100"/>
      <c r="H46" s="211"/>
      <c r="I46" s="6"/>
      <c r="J46" s="229">
        <v>1</v>
      </c>
      <c r="K46" s="229">
        <f>25501+42+1*28</f>
        <v>25571</v>
      </c>
      <c r="L46" s="100"/>
      <c r="M46" s="100"/>
      <c r="N46" s="100"/>
      <c r="O46" s="100"/>
      <c r="P46" s="212"/>
      <c r="R46" s="6"/>
    </row>
    <row r="47" spans="1:18" x14ac:dyDescent="0.2">
      <c r="B47" s="227">
        <v>2</v>
      </c>
      <c r="C47" s="230">
        <f>SUM(C46+28)</f>
        <v>24591</v>
      </c>
      <c r="D47" s="9"/>
      <c r="E47" s="9"/>
      <c r="F47" s="9"/>
      <c r="G47" s="9"/>
      <c r="H47" s="9"/>
      <c r="I47" s="6"/>
      <c r="J47" s="230">
        <v>2</v>
      </c>
      <c r="K47" s="230">
        <f>SUM(K46+28)</f>
        <v>25599</v>
      </c>
      <c r="L47" s="9"/>
      <c r="M47" s="9"/>
      <c r="N47" s="9"/>
      <c r="O47" s="9"/>
      <c r="P47" s="113"/>
      <c r="R47" s="6"/>
    </row>
    <row r="48" spans="1:18" x14ac:dyDescent="0.2">
      <c r="B48" s="227">
        <v>3</v>
      </c>
      <c r="C48" s="230">
        <f t="shared" ref="C48:C75" si="4">SUM(C47+28)</f>
        <v>24619</v>
      </c>
      <c r="D48" s="9"/>
      <c r="E48" s="9"/>
      <c r="F48" s="9"/>
      <c r="G48" s="9"/>
      <c r="H48" s="9"/>
      <c r="I48" s="6"/>
      <c r="J48" s="230">
        <v>3</v>
      </c>
      <c r="K48" s="230">
        <f t="shared" ref="K48:K75" si="5">SUM(K47+28)</f>
        <v>25627</v>
      </c>
      <c r="L48" s="9"/>
      <c r="M48" s="9"/>
      <c r="N48" s="9"/>
      <c r="O48" s="9"/>
      <c r="P48" s="113"/>
      <c r="R48" s="6"/>
    </row>
    <row r="49" spans="2:18" x14ac:dyDescent="0.2">
      <c r="B49" s="227">
        <v>4</v>
      </c>
      <c r="C49" s="230">
        <f t="shared" si="4"/>
        <v>24647</v>
      </c>
      <c r="D49" s="9"/>
      <c r="E49" s="9"/>
      <c r="F49" s="9"/>
      <c r="G49" s="9"/>
      <c r="H49" s="9"/>
      <c r="I49" s="6"/>
      <c r="J49" s="230">
        <v>4</v>
      </c>
      <c r="K49" s="230">
        <f t="shared" si="5"/>
        <v>25655</v>
      </c>
      <c r="L49" s="9"/>
      <c r="M49" s="9"/>
      <c r="N49" s="9"/>
      <c r="O49" s="9"/>
      <c r="P49" s="113"/>
      <c r="R49" s="6"/>
    </row>
    <row r="50" spans="2:18" x14ac:dyDescent="0.2">
      <c r="B50" s="227">
        <v>5</v>
      </c>
      <c r="C50" s="230">
        <f t="shared" si="4"/>
        <v>24675</v>
      </c>
      <c r="D50" s="9"/>
      <c r="E50" s="9"/>
      <c r="F50" s="9"/>
      <c r="G50" s="9"/>
      <c r="H50" s="9"/>
      <c r="I50" s="6"/>
      <c r="J50" s="230">
        <v>5</v>
      </c>
      <c r="K50" s="230">
        <f t="shared" si="5"/>
        <v>25683</v>
      </c>
      <c r="L50" s="9"/>
      <c r="M50" s="9"/>
      <c r="N50" s="9"/>
      <c r="O50" s="9"/>
      <c r="P50" s="113"/>
      <c r="R50" s="6"/>
    </row>
    <row r="51" spans="2:18" x14ac:dyDescent="0.2">
      <c r="B51" s="227">
        <v>6</v>
      </c>
      <c r="C51" s="230">
        <f t="shared" si="4"/>
        <v>24703</v>
      </c>
      <c r="D51" s="9"/>
      <c r="E51" s="9"/>
      <c r="F51" s="9"/>
      <c r="G51" s="9"/>
      <c r="H51" s="9"/>
      <c r="I51" s="6"/>
      <c r="J51" s="230">
        <v>6</v>
      </c>
      <c r="K51" s="230">
        <f t="shared" si="5"/>
        <v>25711</v>
      </c>
      <c r="L51" s="9"/>
      <c r="M51" s="9"/>
      <c r="N51" s="9"/>
      <c r="O51" s="9"/>
      <c r="P51" s="113"/>
      <c r="R51" s="6"/>
    </row>
    <row r="52" spans="2:18" x14ac:dyDescent="0.2">
      <c r="B52" s="227">
        <v>7</v>
      </c>
      <c r="C52" s="230">
        <f t="shared" si="4"/>
        <v>24731</v>
      </c>
      <c r="D52" s="9"/>
      <c r="E52" s="9"/>
      <c r="F52" s="9"/>
      <c r="G52" s="9"/>
      <c r="H52" s="9"/>
      <c r="I52" s="6"/>
      <c r="J52" s="230">
        <v>7</v>
      </c>
      <c r="K52" s="230">
        <f t="shared" si="5"/>
        <v>25739</v>
      </c>
      <c r="L52" s="9"/>
      <c r="M52" s="9"/>
      <c r="N52" s="9"/>
      <c r="O52" s="9"/>
      <c r="P52" s="113"/>
      <c r="R52" s="6"/>
    </row>
    <row r="53" spans="2:18" x14ac:dyDescent="0.2">
      <c r="B53" s="227">
        <v>8</v>
      </c>
      <c r="C53" s="230">
        <f t="shared" si="4"/>
        <v>24759</v>
      </c>
      <c r="D53" s="9"/>
      <c r="E53" s="9"/>
      <c r="F53" s="9"/>
      <c r="G53" s="9"/>
      <c r="H53" s="9"/>
      <c r="I53" s="6"/>
      <c r="J53" s="230">
        <v>8</v>
      </c>
      <c r="K53" s="230">
        <f t="shared" si="5"/>
        <v>25767</v>
      </c>
      <c r="L53" s="9"/>
      <c r="M53" s="9"/>
      <c r="N53" s="9"/>
      <c r="O53" s="9"/>
      <c r="P53" s="113"/>
      <c r="R53" s="6"/>
    </row>
    <row r="54" spans="2:18" x14ac:dyDescent="0.2">
      <c r="B54" s="227">
        <v>9</v>
      </c>
      <c r="C54" s="230">
        <f t="shared" si="4"/>
        <v>24787</v>
      </c>
      <c r="D54" s="9"/>
      <c r="E54" s="9"/>
      <c r="F54" s="9"/>
      <c r="G54" s="9"/>
      <c r="H54" s="9"/>
      <c r="I54" s="6"/>
      <c r="J54" s="230">
        <v>9</v>
      </c>
      <c r="K54" s="230">
        <f t="shared" si="5"/>
        <v>25795</v>
      </c>
      <c r="L54" s="9"/>
      <c r="M54" s="9"/>
      <c r="N54" s="9"/>
      <c r="O54" s="9"/>
      <c r="P54" s="113"/>
      <c r="R54" s="6"/>
    </row>
    <row r="55" spans="2:18" x14ac:dyDescent="0.2">
      <c r="B55" s="227">
        <v>10</v>
      </c>
      <c r="C55" s="230">
        <f t="shared" si="4"/>
        <v>24815</v>
      </c>
      <c r="D55" s="9"/>
      <c r="E55" s="9"/>
      <c r="F55" s="9"/>
      <c r="G55" s="9"/>
      <c r="H55" s="9"/>
      <c r="I55" s="6"/>
      <c r="J55" s="230">
        <v>10</v>
      </c>
      <c r="K55" s="230">
        <f t="shared" si="5"/>
        <v>25823</v>
      </c>
      <c r="L55" s="9"/>
      <c r="M55" s="9"/>
      <c r="N55" s="9"/>
      <c r="O55" s="9"/>
      <c r="P55" s="113"/>
      <c r="R55" s="6"/>
    </row>
    <row r="56" spans="2:18" x14ac:dyDescent="0.2">
      <c r="B56" s="227">
        <v>11</v>
      </c>
      <c r="C56" s="230">
        <f t="shared" si="4"/>
        <v>24843</v>
      </c>
      <c r="D56" s="9"/>
      <c r="E56" s="9"/>
      <c r="F56" s="9"/>
      <c r="G56" s="9"/>
      <c r="H56" s="9"/>
      <c r="I56" s="6"/>
      <c r="J56" s="230">
        <v>11</v>
      </c>
      <c r="K56" s="230">
        <f t="shared" si="5"/>
        <v>25851</v>
      </c>
      <c r="L56" s="9"/>
      <c r="M56" s="9"/>
      <c r="N56" s="9"/>
      <c r="O56" s="9"/>
      <c r="P56" s="113"/>
      <c r="R56" s="6"/>
    </row>
    <row r="57" spans="2:18" x14ac:dyDescent="0.2">
      <c r="B57" s="227">
        <v>12</v>
      </c>
      <c r="C57" s="230">
        <f t="shared" si="4"/>
        <v>24871</v>
      </c>
      <c r="D57" s="9"/>
      <c r="E57" s="9"/>
      <c r="F57" s="9"/>
      <c r="G57" s="9"/>
      <c r="H57" s="9"/>
      <c r="I57" s="6"/>
      <c r="J57" s="230">
        <v>12</v>
      </c>
      <c r="K57" s="230">
        <f t="shared" si="5"/>
        <v>25879</v>
      </c>
      <c r="L57" s="9"/>
      <c r="M57" s="9"/>
      <c r="N57" s="9"/>
      <c r="O57" s="9"/>
      <c r="P57" s="113"/>
      <c r="R57" s="6"/>
    </row>
    <row r="58" spans="2:18" x14ac:dyDescent="0.2">
      <c r="B58" s="227">
        <v>13</v>
      </c>
      <c r="C58" s="230">
        <f t="shared" si="4"/>
        <v>24899</v>
      </c>
      <c r="D58" s="9"/>
      <c r="E58" s="9"/>
      <c r="F58" s="9"/>
      <c r="G58" s="9"/>
      <c r="H58" s="9"/>
      <c r="I58" s="6"/>
      <c r="J58" s="230">
        <v>13</v>
      </c>
      <c r="K58" s="230">
        <f t="shared" si="5"/>
        <v>25907</v>
      </c>
      <c r="L58" s="9"/>
      <c r="M58" s="9"/>
      <c r="N58" s="9"/>
      <c r="O58" s="9"/>
      <c r="P58" s="113"/>
      <c r="R58" s="6"/>
    </row>
    <row r="59" spans="2:18" x14ac:dyDescent="0.2">
      <c r="B59" s="227">
        <v>14</v>
      </c>
      <c r="C59" s="230">
        <f t="shared" si="4"/>
        <v>24927</v>
      </c>
      <c r="D59" s="9"/>
      <c r="E59" s="9"/>
      <c r="F59" s="9"/>
      <c r="G59" s="9"/>
      <c r="H59" s="9"/>
      <c r="I59" s="6"/>
      <c r="J59" s="230">
        <v>14</v>
      </c>
      <c r="K59" s="230">
        <f t="shared" si="5"/>
        <v>25935</v>
      </c>
      <c r="L59" s="9"/>
      <c r="M59" s="9"/>
      <c r="N59" s="9"/>
      <c r="O59" s="9"/>
      <c r="P59" s="113"/>
      <c r="R59" s="6"/>
    </row>
    <row r="60" spans="2:18" x14ac:dyDescent="0.2">
      <c r="B60" s="227">
        <v>15</v>
      </c>
      <c r="C60" s="230">
        <f t="shared" si="4"/>
        <v>24955</v>
      </c>
      <c r="D60" s="9"/>
      <c r="E60" s="9"/>
      <c r="F60" s="9"/>
      <c r="G60" s="9"/>
      <c r="H60" s="9"/>
      <c r="I60" s="6"/>
      <c r="J60" s="230">
        <v>15</v>
      </c>
      <c r="K60" s="230">
        <f t="shared" si="5"/>
        <v>25963</v>
      </c>
      <c r="L60" s="9"/>
      <c r="M60" s="9"/>
      <c r="N60" s="9"/>
      <c r="O60" s="9"/>
      <c r="P60" s="113"/>
      <c r="R60" s="6"/>
    </row>
    <row r="61" spans="2:18" x14ac:dyDescent="0.2">
      <c r="B61" s="227">
        <v>16</v>
      </c>
      <c r="C61" s="230">
        <f t="shared" si="4"/>
        <v>24983</v>
      </c>
      <c r="D61" s="9"/>
      <c r="E61" s="9"/>
      <c r="F61" s="9"/>
      <c r="G61" s="9"/>
      <c r="H61" s="9"/>
      <c r="I61" s="6"/>
      <c r="J61" s="230">
        <v>16</v>
      </c>
      <c r="K61" s="230">
        <f t="shared" si="5"/>
        <v>25991</v>
      </c>
      <c r="L61" s="9"/>
      <c r="M61" s="9"/>
      <c r="N61" s="9"/>
      <c r="O61" s="9"/>
      <c r="P61" s="113"/>
      <c r="R61" s="6"/>
    </row>
    <row r="62" spans="2:18" x14ac:dyDescent="0.2">
      <c r="B62" s="227">
        <v>17</v>
      </c>
      <c r="C62" s="230">
        <f t="shared" si="4"/>
        <v>25011</v>
      </c>
      <c r="D62" s="9"/>
      <c r="E62" s="9"/>
      <c r="F62" s="9"/>
      <c r="G62" s="9"/>
      <c r="H62" s="9"/>
      <c r="I62" s="6"/>
      <c r="J62" s="230">
        <v>17</v>
      </c>
      <c r="K62" s="230">
        <f t="shared" si="5"/>
        <v>26019</v>
      </c>
      <c r="L62" s="9"/>
      <c r="M62" s="9"/>
      <c r="N62" s="9"/>
      <c r="O62" s="9"/>
      <c r="P62" s="113"/>
      <c r="R62" s="6"/>
    </row>
    <row r="63" spans="2:18" x14ac:dyDescent="0.2">
      <c r="B63" s="227">
        <v>18</v>
      </c>
      <c r="C63" s="230">
        <f t="shared" si="4"/>
        <v>25039</v>
      </c>
      <c r="D63" s="9"/>
      <c r="E63" s="9"/>
      <c r="F63" s="9"/>
      <c r="G63" s="9"/>
      <c r="H63" s="9"/>
      <c r="I63" s="6"/>
      <c r="J63" s="230">
        <v>18</v>
      </c>
      <c r="K63" s="230">
        <f t="shared" si="5"/>
        <v>26047</v>
      </c>
      <c r="L63" s="9"/>
      <c r="M63" s="9"/>
      <c r="N63" s="9"/>
      <c r="O63" s="9"/>
      <c r="P63" s="113"/>
      <c r="R63" s="6"/>
    </row>
    <row r="64" spans="2:18" x14ac:dyDescent="0.2">
      <c r="B64" s="227">
        <v>19</v>
      </c>
      <c r="C64" s="230">
        <f t="shared" si="4"/>
        <v>25067</v>
      </c>
      <c r="D64" s="9"/>
      <c r="E64" s="9"/>
      <c r="F64" s="9"/>
      <c r="G64" s="9"/>
      <c r="H64" s="9"/>
      <c r="I64" s="6"/>
      <c r="J64" s="230">
        <v>19</v>
      </c>
      <c r="K64" s="230">
        <f t="shared" si="5"/>
        <v>26075</v>
      </c>
      <c r="L64" s="9"/>
      <c r="M64" s="9"/>
      <c r="N64" s="9"/>
      <c r="O64" s="9"/>
      <c r="P64" s="113"/>
      <c r="R64" s="6"/>
    </row>
    <row r="65" spans="1:18" x14ac:dyDescent="0.2">
      <c r="B65" s="227">
        <v>20</v>
      </c>
      <c r="C65" s="230">
        <f t="shared" si="4"/>
        <v>25095</v>
      </c>
      <c r="D65" s="9"/>
      <c r="E65" s="9"/>
      <c r="F65" s="9"/>
      <c r="G65" s="9"/>
      <c r="H65" s="9"/>
      <c r="I65" s="6"/>
      <c r="J65" s="230">
        <v>20</v>
      </c>
      <c r="K65" s="230">
        <f t="shared" si="5"/>
        <v>26103</v>
      </c>
      <c r="L65" s="9"/>
      <c r="M65" s="9"/>
      <c r="N65" s="9"/>
      <c r="O65" s="9"/>
      <c r="P65" s="113"/>
      <c r="R65" s="6"/>
    </row>
    <row r="66" spans="1:18" x14ac:dyDescent="0.2">
      <c r="B66" s="227">
        <v>21</v>
      </c>
      <c r="C66" s="230">
        <f t="shared" si="4"/>
        <v>25123</v>
      </c>
      <c r="D66" s="9"/>
      <c r="E66" s="9"/>
      <c r="F66" s="9"/>
      <c r="G66" s="9"/>
      <c r="H66" s="9"/>
      <c r="I66" s="6"/>
      <c r="J66" s="230">
        <v>21</v>
      </c>
      <c r="K66" s="230">
        <f t="shared" si="5"/>
        <v>26131</v>
      </c>
      <c r="L66" s="9"/>
      <c r="M66" s="9"/>
      <c r="N66" s="9"/>
      <c r="O66" s="9"/>
      <c r="P66" s="113"/>
      <c r="R66" s="6"/>
    </row>
    <row r="67" spans="1:18" x14ac:dyDescent="0.2">
      <c r="B67" s="227">
        <v>22</v>
      </c>
      <c r="C67" s="230">
        <f t="shared" si="4"/>
        <v>25151</v>
      </c>
      <c r="D67" s="9"/>
      <c r="E67" s="9"/>
      <c r="F67" s="9"/>
      <c r="G67" s="9"/>
      <c r="H67" s="9"/>
      <c r="I67" s="6"/>
      <c r="J67" s="230">
        <v>22</v>
      </c>
      <c r="K67" s="230">
        <f t="shared" si="5"/>
        <v>26159</v>
      </c>
      <c r="L67" s="9"/>
      <c r="M67" s="9"/>
      <c r="N67" s="9"/>
      <c r="O67" s="9"/>
      <c r="P67" s="113"/>
      <c r="R67" s="6"/>
    </row>
    <row r="68" spans="1:18" x14ac:dyDescent="0.2">
      <c r="B68" s="227">
        <v>23</v>
      </c>
      <c r="C68" s="230">
        <f t="shared" si="4"/>
        <v>25179</v>
      </c>
      <c r="D68" s="9"/>
      <c r="E68" s="9"/>
      <c r="F68" s="9"/>
      <c r="G68" s="9"/>
      <c r="H68" s="9"/>
      <c r="I68" s="6"/>
      <c r="J68" s="230">
        <v>23</v>
      </c>
      <c r="K68" s="230">
        <f t="shared" si="5"/>
        <v>26187</v>
      </c>
      <c r="L68" s="9"/>
      <c r="M68" s="9"/>
      <c r="N68" s="9"/>
      <c r="O68" s="9"/>
      <c r="P68" s="113"/>
      <c r="R68" s="6"/>
    </row>
    <row r="69" spans="1:18" x14ac:dyDescent="0.2">
      <c r="B69" s="227">
        <v>24</v>
      </c>
      <c r="C69" s="230">
        <f t="shared" si="4"/>
        <v>25207</v>
      </c>
      <c r="D69" s="9"/>
      <c r="E69" s="9"/>
      <c r="F69" s="9"/>
      <c r="G69" s="9"/>
      <c r="H69" s="9"/>
      <c r="I69" s="6"/>
      <c r="J69" s="230">
        <v>24</v>
      </c>
      <c r="K69" s="230">
        <f t="shared" si="5"/>
        <v>26215</v>
      </c>
      <c r="L69" s="9"/>
      <c r="M69" s="9"/>
      <c r="N69" s="9"/>
      <c r="O69" s="9"/>
      <c r="P69" s="113"/>
      <c r="R69" s="6"/>
    </row>
    <row r="70" spans="1:18" x14ac:dyDescent="0.2">
      <c r="B70" s="227">
        <v>25</v>
      </c>
      <c r="C70" s="230">
        <f t="shared" si="4"/>
        <v>25235</v>
      </c>
      <c r="D70" s="9"/>
      <c r="E70" s="9"/>
      <c r="F70" s="9"/>
      <c r="G70" s="9"/>
      <c r="H70" s="9"/>
      <c r="I70" s="6"/>
      <c r="J70" s="230">
        <v>25</v>
      </c>
      <c r="K70" s="230">
        <f t="shared" si="5"/>
        <v>26243</v>
      </c>
      <c r="L70" s="9"/>
      <c r="M70" s="9"/>
      <c r="N70" s="9"/>
      <c r="O70" s="9"/>
      <c r="P70" s="113"/>
      <c r="R70" s="6"/>
    </row>
    <row r="71" spans="1:18" x14ac:dyDescent="0.2">
      <c r="B71" s="227">
        <v>26</v>
      </c>
      <c r="C71" s="230">
        <f t="shared" si="4"/>
        <v>25263</v>
      </c>
      <c r="D71" s="9"/>
      <c r="E71" s="9"/>
      <c r="F71" s="9"/>
      <c r="G71" s="9"/>
      <c r="H71" s="9"/>
      <c r="I71" s="6"/>
      <c r="J71" s="230">
        <v>26</v>
      </c>
      <c r="K71" s="230">
        <f t="shared" si="5"/>
        <v>26271</v>
      </c>
      <c r="L71" s="9"/>
      <c r="M71" s="9"/>
      <c r="N71" s="9"/>
      <c r="O71" s="9"/>
      <c r="P71" s="113"/>
      <c r="R71" s="6"/>
    </row>
    <row r="72" spans="1:18" x14ac:dyDescent="0.2">
      <c r="B72" s="227">
        <v>27</v>
      </c>
      <c r="C72" s="230">
        <f t="shared" si="4"/>
        <v>25291</v>
      </c>
      <c r="D72" s="9"/>
      <c r="E72" s="9"/>
      <c r="F72" s="9"/>
      <c r="G72" s="9"/>
      <c r="H72" s="9"/>
      <c r="I72" s="6"/>
      <c r="J72" s="230">
        <v>27</v>
      </c>
      <c r="K72" s="230">
        <f t="shared" si="5"/>
        <v>26299</v>
      </c>
      <c r="L72" s="9"/>
      <c r="M72" s="9"/>
      <c r="N72" s="9"/>
      <c r="O72" s="9"/>
      <c r="P72" s="113"/>
      <c r="R72" s="6"/>
    </row>
    <row r="73" spans="1:18" x14ac:dyDescent="0.2">
      <c r="B73" s="227">
        <v>28</v>
      </c>
      <c r="C73" s="230">
        <f t="shared" si="4"/>
        <v>25319</v>
      </c>
      <c r="D73" s="9"/>
      <c r="E73" s="9"/>
      <c r="F73" s="9"/>
      <c r="G73" s="9"/>
      <c r="H73" s="9"/>
      <c r="I73" s="6"/>
      <c r="J73" s="230">
        <v>28</v>
      </c>
      <c r="K73" s="230">
        <f t="shared" si="5"/>
        <v>26327</v>
      </c>
      <c r="L73" s="9"/>
      <c r="M73" s="9"/>
      <c r="N73" s="9"/>
      <c r="O73" s="9"/>
      <c r="P73" s="113"/>
      <c r="R73" s="6"/>
    </row>
    <row r="74" spans="1:18" x14ac:dyDescent="0.2">
      <c r="B74" s="227">
        <v>29</v>
      </c>
      <c r="C74" s="230">
        <f t="shared" si="4"/>
        <v>25347</v>
      </c>
      <c r="D74" s="9"/>
      <c r="E74" s="9"/>
      <c r="F74" s="9"/>
      <c r="G74" s="9"/>
      <c r="H74" s="9"/>
      <c r="I74" s="6"/>
      <c r="J74" s="230">
        <v>29</v>
      </c>
      <c r="K74" s="230">
        <f t="shared" si="5"/>
        <v>26355</v>
      </c>
      <c r="L74" s="9"/>
      <c r="M74" s="9"/>
      <c r="N74" s="9"/>
      <c r="O74" s="9"/>
      <c r="P74" s="113"/>
      <c r="R74" s="6"/>
    </row>
    <row r="75" spans="1:18" x14ac:dyDescent="0.2">
      <c r="B75" s="227">
        <v>30</v>
      </c>
      <c r="C75" s="230">
        <f t="shared" si="4"/>
        <v>25375</v>
      </c>
      <c r="D75" s="9"/>
      <c r="E75" s="9"/>
      <c r="F75" s="9"/>
      <c r="G75" s="9"/>
      <c r="H75" s="9"/>
      <c r="I75" s="6"/>
      <c r="J75" s="230">
        <v>30</v>
      </c>
      <c r="K75" s="230">
        <f t="shared" si="5"/>
        <v>26383</v>
      </c>
      <c r="L75" s="9"/>
      <c r="M75" s="9"/>
      <c r="N75" s="9"/>
      <c r="O75" s="9"/>
      <c r="P75" s="113"/>
      <c r="R75" s="6"/>
    </row>
    <row r="76" spans="1:18" x14ac:dyDescent="0.2">
      <c r="B76" s="227">
        <v>31</v>
      </c>
      <c r="C76" s="230">
        <f>SUM(C75+28)</f>
        <v>25403</v>
      </c>
      <c r="D76" s="9"/>
      <c r="E76" s="9"/>
      <c r="F76" s="9"/>
      <c r="G76" s="9"/>
      <c r="H76" s="9"/>
      <c r="I76" s="6"/>
      <c r="J76" s="230">
        <v>31</v>
      </c>
      <c r="K76" s="230">
        <f>SUM(K75+28)</f>
        <v>26411</v>
      </c>
      <c r="L76" s="9"/>
      <c r="M76" s="9"/>
      <c r="N76" s="9"/>
      <c r="O76" s="9"/>
      <c r="P76" s="113"/>
      <c r="R76" s="6"/>
    </row>
    <row r="77" spans="1:18" ht="13.5" thickBot="1" x14ac:dyDescent="0.25">
      <c r="B77" s="228">
        <v>32</v>
      </c>
      <c r="C77" s="231">
        <f>SUM(C76+28)</f>
        <v>25431</v>
      </c>
      <c r="D77" s="174"/>
      <c r="E77" s="174"/>
      <c r="F77" s="174"/>
      <c r="G77" s="174"/>
      <c r="H77" s="174"/>
      <c r="I77" s="81"/>
      <c r="J77" s="231">
        <v>32</v>
      </c>
      <c r="K77" s="231">
        <f>SUM(K76+28)</f>
        <v>26439</v>
      </c>
      <c r="L77" s="174"/>
      <c r="M77" s="174"/>
      <c r="N77" s="174"/>
      <c r="O77" s="174"/>
      <c r="P77" s="184"/>
      <c r="R77" s="6"/>
    </row>
    <row r="78" spans="1:18" x14ac:dyDescent="0.2">
      <c r="A78" s="412">
        <v>4</v>
      </c>
      <c r="B78" s="83"/>
      <c r="C78" s="83"/>
      <c r="D78" s="141"/>
      <c r="E78" s="432" t="s">
        <v>35</v>
      </c>
      <c r="F78" s="433"/>
      <c r="G78" s="433" t="s">
        <v>37</v>
      </c>
      <c r="H78" s="433"/>
      <c r="I78" s="106" t="s">
        <v>65</v>
      </c>
      <c r="J78" s="433" t="s">
        <v>19</v>
      </c>
      <c r="K78" s="433"/>
      <c r="L78" s="107" t="s">
        <v>36</v>
      </c>
      <c r="M78" s="83"/>
      <c r="N78" s="83"/>
      <c r="O78" s="83"/>
      <c r="P78" s="83"/>
      <c r="R78" s="6"/>
    </row>
    <row r="79" spans="1:18" ht="16.5" thickBot="1" x14ac:dyDescent="0.3">
      <c r="A79" s="413"/>
      <c r="B79" s="83"/>
      <c r="C79" s="83"/>
      <c r="D79" s="142"/>
      <c r="E79" s="414" t="s">
        <v>144</v>
      </c>
      <c r="F79" s="415"/>
      <c r="G79" s="415"/>
      <c r="H79" s="415"/>
      <c r="I79" s="415"/>
      <c r="J79" s="415"/>
      <c r="K79" s="415"/>
      <c r="L79" s="417"/>
      <c r="M79" s="83"/>
      <c r="N79" s="83"/>
      <c r="O79" s="83"/>
      <c r="P79" s="83"/>
      <c r="R79" s="6"/>
    </row>
    <row r="80" spans="1:18" ht="13.5" thickBot="1" x14ac:dyDescent="0.25">
      <c r="B80" s="92" t="s">
        <v>111</v>
      </c>
      <c r="C80" s="93" t="s">
        <v>112</v>
      </c>
      <c r="D80" s="95" t="s">
        <v>113</v>
      </c>
      <c r="E80" s="95" t="s">
        <v>114</v>
      </c>
      <c r="F80" s="95" t="s">
        <v>115</v>
      </c>
      <c r="G80" s="95" t="s">
        <v>116</v>
      </c>
      <c r="H80" s="96" t="s">
        <v>117</v>
      </c>
      <c r="I80" s="75"/>
      <c r="J80" s="92" t="s">
        <v>111</v>
      </c>
      <c r="K80" s="93" t="s">
        <v>118</v>
      </c>
      <c r="L80" s="95" t="s">
        <v>113</v>
      </c>
      <c r="M80" s="95" t="s">
        <v>114</v>
      </c>
      <c r="N80" s="95" t="s">
        <v>115</v>
      </c>
      <c r="O80" s="95" t="s">
        <v>116</v>
      </c>
      <c r="P80" s="96" t="s">
        <v>117</v>
      </c>
      <c r="R80" s="6"/>
    </row>
    <row r="81" spans="2:18" x14ac:dyDescent="0.2">
      <c r="B81" s="226">
        <v>1</v>
      </c>
      <c r="C81" s="229">
        <f>25501-959+1*14</f>
        <v>24556</v>
      </c>
      <c r="D81" s="100"/>
      <c r="E81" s="100"/>
      <c r="F81" s="100"/>
      <c r="G81" s="100"/>
      <c r="H81" s="211"/>
      <c r="I81" s="6"/>
      <c r="J81" s="229">
        <v>1</v>
      </c>
      <c r="K81" s="229">
        <f>25501+49+1*14</f>
        <v>25564</v>
      </c>
      <c r="L81" s="100"/>
      <c r="M81" s="100"/>
      <c r="N81" s="100"/>
      <c r="O81" s="100"/>
      <c r="P81" s="212"/>
      <c r="R81" s="6"/>
    </row>
    <row r="82" spans="2:18" x14ac:dyDescent="0.2">
      <c r="B82" s="227">
        <v>2</v>
      </c>
      <c r="C82" s="230">
        <f>SUM(C81+14)</f>
        <v>24570</v>
      </c>
      <c r="D82" s="9"/>
      <c r="E82" s="9"/>
      <c r="F82" s="9"/>
      <c r="G82" s="9"/>
      <c r="H82" s="9"/>
      <c r="I82" s="6"/>
      <c r="J82" s="230">
        <v>2</v>
      </c>
      <c r="K82" s="230">
        <f>SUM(K81+14)</f>
        <v>25578</v>
      </c>
      <c r="L82" s="9"/>
      <c r="M82" s="9"/>
      <c r="N82" s="9"/>
      <c r="O82" s="9"/>
      <c r="P82" s="113"/>
      <c r="R82" s="6"/>
    </row>
    <row r="83" spans="2:18" x14ac:dyDescent="0.2">
      <c r="B83" s="227">
        <f>SUM(B82+1)</f>
        <v>3</v>
      </c>
      <c r="C83" s="230">
        <f>SUM(C82+14)</f>
        <v>24584</v>
      </c>
      <c r="D83" s="9"/>
      <c r="E83" s="9"/>
      <c r="F83" s="9"/>
      <c r="G83" s="9"/>
      <c r="H83" s="9"/>
      <c r="I83" s="6"/>
      <c r="J83" s="230">
        <f>SUM(J82+1)</f>
        <v>3</v>
      </c>
      <c r="K83" s="230">
        <f>SUM(K82+14)</f>
        <v>25592</v>
      </c>
      <c r="L83" s="9"/>
      <c r="M83" s="9"/>
      <c r="N83" s="9"/>
      <c r="O83" s="9"/>
      <c r="P83" s="113"/>
      <c r="R83" s="6"/>
    </row>
    <row r="84" spans="2:18" x14ac:dyDescent="0.2">
      <c r="B84" s="227">
        <f t="shared" ref="B84:B144" si="6">SUM(B83+1)</f>
        <v>4</v>
      </c>
      <c r="C84" s="230">
        <f t="shared" ref="C84:C144" si="7">SUM(C83+14)</f>
        <v>24598</v>
      </c>
      <c r="D84" s="9"/>
      <c r="E84" s="9"/>
      <c r="F84" s="9"/>
      <c r="G84" s="9"/>
      <c r="H84" s="9"/>
      <c r="I84" s="6"/>
      <c r="J84" s="230">
        <f t="shared" ref="J84:J144" si="8">SUM(J83+1)</f>
        <v>4</v>
      </c>
      <c r="K84" s="230">
        <f t="shared" ref="K84:K144" si="9">SUM(K83+14)</f>
        <v>25606</v>
      </c>
      <c r="L84" s="9"/>
      <c r="M84" s="9"/>
      <c r="N84" s="9"/>
      <c r="O84" s="9"/>
      <c r="P84" s="113"/>
      <c r="R84" s="6"/>
    </row>
    <row r="85" spans="2:18" x14ac:dyDescent="0.2">
      <c r="B85" s="227">
        <f t="shared" si="6"/>
        <v>5</v>
      </c>
      <c r="C85" s="230">
        <f t="shared" si="7"/>
        <v>24612</v>
      </c>
      <c r="D85" s="9"/>
      <c r="E85" s="9"/>
      <c r="F85" s="9"/>
      <c r="G85" s="9"/>
      <c r="H85" s="9"/>
      <c r="I85" s="6"/>
      <c r="J85" s="230">
        <f t="shared" si="8"/>
        <v>5</v>
      </c>
      <c r="K85" s="230">
        <f t="shared" si="9"/>
        <v>25620</v>
      </c>
      <c r="L85" s="9"/>
      <c r="M85" s="9"/>
      <c r="N85" s="9"/>
      <c r="O85" s="9"/>
      <c r="P85" s="113"/>
      <c r="R85" s="6"/>
    </row>
    <row r="86" spans="2:18" x14ac:dyDescent="0.2">
      <c r="B86" s="227">
        <f t="shared" si="6"/>
        <v>6</v>
      </c>
      <c r="C86" s="230">
        <f t="shared" si="7"/>
        <v>24626</v>
      </c>
      <c r="D86" s="9"/>
      <c r="E86" s="9"/>
      <c r="F86" s="9"/>
      <c r="G86" s="9"/>
      <c r="H86" s="9"/>
      <c r="I86" s="6"/>
      <c r="J86" s="230">
        <f t="shared" si="8"/>
        <v>6</v>
      </c>
      <c r="K86" s="230">
        <f t="shared" si="9"/>
        <v>25634</v>
      </c>
      <c r="L86" s="9"/>
      <c r="M86" s="9"/>
      <c r="N86" s="9"/>
      <c r="O86" s="9"/>
      <c r="P86" s="113"/>
      <c r="R86" s="6"/>
    </row>
    <row r="87" spans="2:18" x14ac:dyDescent="0.2">
      <c r="B87" s="227">
        <f t="shared" si="6"/>
        <v>7</v>
      </c>
      <c r="C87" s="230">
        <f t="shared" si="7"/>
        <v>24640</v>
      </c>
      <c r="D87" s="9"/>
      <c r="E87" s="9"/>
      <c r="F87" s="9"/>
      <c r="G87" s="9"/>
      <c r="H87" s="9"/>
      <c r="I87" s="6"/>
      <c r="J87" s="230">
        <f t="shared" si="8"/>
        <v>7</v>
      </c>
      <c r="K87" s="230">
        <f t="shared" si="9"/>
        <v>25648</v>
      </c>
      <c r="L87" s="9"/>
      <c r="M87" s="9"/>
      <c r="N87" s="9"/>
      <c r="O87" s="9"/>
      <c r="P87" s="113"/>
      <c r="R87" s="6"/>
    </row>
    <row r="88" spans="2:18" x14ac:dyDescent="0.2">
      <c r="B88" s="227">
        <f t="shared" si="6"/>
        <v>8</v>
      </c>
      <c r="C88" s="230">
        <f t="shared" si="7"/>
        <v>24654</v>
      </c>
      <c r="D88" s="9"/>
      <c r="E88" s="9"/>
      <c r="F88" s="9"/>
      <c r="G88" s="9"/>
      <c r="H88" s="9"/>
      <c r="I88" s="6"/>
      <c r="J88" s="230">
        <f t="shared" si="8"/>
        <v>8</v>
      </c>
      <c r="K88" s="230">
        <f t="shared" si="9"/>
        <v>25662</v>
      </c>
      <c r="L88" s="9"/>
      <c r="M88" s="9"/>
      <c r="N88" s="9"/>
      <c r="O88" s="9"/>
      <c r="P88" s="113"/>
      <c r="R88" s="6"/>
    </row>
    <row r="89" spans="2:18" x14ac:dyDescent="0.2">
      <c r="B89" s="227">
        <f t="shared" si="6"/>
        <v>9</v>
      </c>
      <c r="C89" s="230">
        <f t="shared" si="7"/>
        <v>24668</v>
      </c>
      <c r="D89" s="9"/>
      <c r="E89" s="9"/>
      <c r="F89" s="9"/>
      <c r="G89" s="9"/>
      <c r="H89" s="9"/>
      <c r="I89" s="6"/>
      <c r="J89" s="230">
        <f t="shared" si="8"/>
        <v>9</v>
      </c>
      <c r="K89" s="230">
        <f t="shared" si="9"/>
        <v>25676</v>
      </c>
      <c r="L89" s="9"/>
      <c r="M89" s="9"/>
      <c r="N89" s="9"/>
      <c r="O89" s="9"/>
      <c r="P89" s="113"/>
      <c r="R89" s="6"/>
    </row>
    <row r="90" spans="2:18" x14ac:dyDescent="0.2">
      <c r="B90" s="227">
        <f t="shared" si="6"/>
        <v>10</v>
      </c>
      <c r="C90" s="230">
        <f t="shared" si="7"/>
        <v>24682</v>
      </c>
      <c r="D90" s="9"/>
      <c r="E90" s="9"/>
      <c r="F90" s="9"/>
      <c r="G90" s="9"/>
      <c r="H90" s="9"/>
      <c r="I90" s="6"/>
      <c r="J90" s="230">
        <f t="shared" si="8"/>
        <v>10</v>
      </c>
      <c r="K90" s="230">
        <f t="shared" si="9"/>
        <v>25690</v>
      </c>
      <c r="L90" s="9"/>
      <c r="M90" s="9"/>
      <c r="N90" s="9"/>
      <c r="O90" s="9"/>
      <c r="P90" s="113"/>
      <c r="R90" s="6"/>
    </row>
    <row r="91" spans="2:18" x14ac:dyDescent="0.2">
      <c r="B91" s="227">
        <f t="shared" si="6"/>
        <v>11</v>
      </c>
      <c r="C91" s="230">
        <f t="shared" si="7"/>
        <v>24696</v>
      </c>
      <c r="D91" s="9"/>
      <c r="E91" s="9"/>
      <c r="F91" s="9"/>
      <c r="G91" s="9"/>
      <c r="H91" s="9"/>
      <c r="I91" s="6"/>
      <c r="J91" s="230">
        <f t="shared" si="8"/>
        <v>11</v>
      </c>
      <c r="K91" s="230">
        <f t="shared" si="9"/>
        <v>25704</v>
      </c>
      <c r="L91" s="9"/>
      <c r="M91" s="9"/>
      <c r="N91" s="9"/>
      <c r="O91" s="9"/>
      <c r="P91" s="113"/>
      <c r="R91" s="6"/>
    </row>
    <row r="92" spans="2:18" x14ac:dyDescent="0.2">
      <c r="B92" s="227">
        <f t="shared" si="6"/>
        <v>12</v>
      </c>
      <c r="C92" s="230">
        <f t="shared" si="7"/>
        <v>24710</v>
      </c>
      <c r="D92" s="9"/>
      <c r="E92" s="9"/>
      <c r="F92" s="9"/>
      <c r="G92" s="9"/>
      <c r="H92" s="9"/>
      <c r="I92" s="6"/>
      <c r="J92" s="230">
        <f t="shared" si="8"/>
        <v>12</v>
      </c>
      <c r="K92" s="230">
        <f t="shared" si="9"/>
        <v>25718</v>
      </c>
      <c r="L92" s="9"/>
      <c r="M92" s="9"/>
      <c r="N92" s="9"/>
      <c r="O92" s="9"/>
      <c r="P92" s="113"/>
      <c r="R92" s="6"/>
    </row>
    <row r="93" spans="2:18" x14ac:dyDescent="0.2">
      <c r="B93" s="227">
        <f t="shared" si="6"/>
        <v>13</v>
      </c>
      <c r="C93" s="230">
        <f t="shared" si="7"/>
        <v>24724</v>
      </c>
      <c r="D93" s="9"/>
      <c r="E93" s="9"/>
      <c r="F93" s="9"/>
      <c r="G93" s="9"/>
      <c r="H93" s="9"/>
      <c r="I93" s="6"/>
      <c r="J93" s="230">
        <f t="shared" si="8"/>
        <v>13</v>
      </c>
      <c r="K93" s="230">
        <f t="shared" si="9"/>
        <v>25732</v>
      </c>
      <c r="L93" s="9"/>
      <c r="M93" s="9"/>
      <c r="N93" s="9"/>
      <c r="O93" s="9"/>
      <c r="P93" s="113"/>
      <c r="R93" s="6"/>
    </row>
    <row r="94" spans="2:18" x14ac:dyDescent="0.2">
      <c r="B94" s="227">
        <f t="shared" si="6"/>
        <v>14</v>
      </c>
      <c r="C94" s="230">
        <f t="shared" si="7"/>
        <v>24738</v>
      </c>
      <c r="D94" s="9"/>
      <c r="E94" s="9"/>
      <c r="F94" s="9"/>
      <c r="G94" s="9"/>
      <c r="H94" s="9"/>
      <c r="I94" s="6"/>
      <c r="J94" s="230">
        <f t="shared" si="8"/>
        <v>14</v>
      </c>
      <c r="K94" s="230">
        <f t="shared" si="9"/>
        <v>25746</v>
      </c>
      <c r="L94" s="9"/>
      <c r="M94" s="9"/>
      <c r="N94" s="9"/>
      <c r="O94" s="9"/>
      <c r="P94" s="113"/>
      <c r="R94" s="6"/>
    </row>
    <row r="95" spans="2:18" x14ac:dyDescent="0.2">
      <c r="B95" s="227">
        <f t="shared" si="6"/>
        <v>15</v>
      </c>
      <c r="C95" s="230">
        <f t="shared" si="7"/>
        <v>24752</v>
      </c>
      <c r="D95" s="9"/>
      <c r="E95" s="9"/>
      <c r="F95" s="9"/>
      <c r="G95" s="9"/>
      <c r="H95" s="9"/>
      <c r="I95" s="6"/>
      <c r="J95" s="230">
        <f t="shared" si="8"/>
        <v>15</v>
      </c>
      <c r="K95" s="230">
        <f t="shared" si="9"/>
        <v>25760</v>
      </c>
      <c r="L95" s="9"/>
      <c r="M95" s="9"/>
      <c r="N95" s="9"/>
      <c r="O95" s="9"/>
      <c r="P95" s="113"/>
      <c r="R95" s="6"/>
    </row>
    <row r="96" spans="2:18" x14ac:dyDescent="0.2">
      <c r="B96" s="227">
        <f t="shared" si="6"/>
        <v>16</v>
      </c>
      <c r="C96" s="230">
        <f t="shared" si="7"/>
        <v>24766</v>
      </c>
      <c r="D96" s="9"/>
      <c r="E96" s="9"/>
      <c r="F96" s="9"/>
      <c r="G96" s="9"/>
      <c r="H96" s="9"/>
      <c r="I96" s="6"/>
      <c r="J96" s="230">
        <f t="shared" si="8"/>
        <v>16</v>
      </c>
      <c r="K96" s="230">
        <f t="shared" si="9"/>
        <v>25774</v>
      </c>
      <c r="L96" s="9"/>
      <c r="M96" s="9"/>
      <c r="N96" s="9"/>
      <c r="O96" s="9"/>
      <c r="P96" s="113"/>
      <c r="R96" s="6"/>
    </row>
    <row r="97" spans="2:18" x14ac:dyDescent="0.2">
      <c r="B97" s="227">
        <f t="shared" si="6"/>
        <v>17</v>
      </c>
      <c r="C97" s="230">
        <f t="shared" si="7"/>
        <v>24780</v>
      </c>
      <c r="D97" s="9"/>
      <c r="E97" s="9"/>
      <c r="F97" s="9"/>
      <c r="G97" s="9"/>
      <c r="H97" s="9"/>
      <c r="I97" s="6"/>
      <c r="J97" s="230">
        <f t="shared" si="8"/>
        <v>17</v>
      </c>
      <c r="K97" s="230">
        <f t="shared" si="9"/>
        <v>25788</v>
      </c>
      <c r="L97" s="9"/>
      <c r="M97" s="9"/>
      <c r="N97" s="9"/>
      <c r="O97" s="9"/>
      <c r="P97" s="113"/>
      <c r="R97" s="6"/>
    </row>
    <row r="98" spans="2:18" x14ac:dyDescent="0.2">
      <c r="B98" s="227">
        <f t="shared" si="6"/>
        <v>18</v>
      </c>
      <c r="C98" s="230">
        <f t="shared" si="7"/>
        <v>24794</v>
      </c>
      <c r="D98" s="9"/>
      <c r="E98" s="9"/>
      <c r="F98" s="9"/>
      <c r="G98" s="9"/>
      <c r="H98" s="9"/>
      <c r="I98" s="6"/>
      <c r="J98" s="230">
        <f t="shared" si="8"/>
        <v>18</v>
      </c>
      <c r="K98" s="230">
        <f t="shared" si="9"/>
        <v>25802</v>
      </c>
      <c r="L98" s="9"/>
      <c r="M98" s="9"/>
      <c r="N98" s="9"/>
      <c r="O98" s="9"/>
      <c r="P98" s="113"/>
      <c r="R98" s="6"/>
    </row>
    <row r="99" spans="2:18" x14ac:dyDescent="0.2">
      <c r="B99" s="227">
        <f t="shared" si="6"/>
        <v>19</v>
      </c>
      <c r="C99" s="230">
        <f t="shared" si="7"/>
        <v>24808</v>
      </c>
      <c r="D99" s="9"/>
      <c r="E99" s="9"/>
      <c r="F99" s="9"/>
      <c r="G99" s="9"/>
      <c r="H99" s="9"/>
      <c r="I99" s="6"/>
      <c r="J99" s="230">
        <f t="shared" si="8"/>
        <v>19</v>
      </c>
      <c r="K99" s="230">
        <f t="shared" si="9"/>
        <v>25816</v>
      </c>
      <c r="L99" s="9"/>
      <c r="M99" s="9"/>
      <c r="N99" s="9"/>
      <c r="O99" s="9"/>
      <c r="P99" s="113"/>
      <c r="R99" s="6"/>
    </row>
    <row r="100" spans="2:18" x14ac:dyDescent="0.2">
      <c r="B100" s="227">
        <f t="shared" si="6"/>
        <v>20</v>
      </c>
      <c r="C100" s="230">
        <f t="shared" si="7"/>
        <v>24822</v>
      </c>
      <c r="D100" s="9"/>
      <c r="E100" s="9"/>
      <c r="F100" s="9"/>
      <c r="G100" s="9"/>
      <c r="H100" s="9"/>
      <c r="I100" s="6"/>
      <c r="J100" s="230">
        <f t="shared" si="8"/>
        <v>20</v>
      </c>
      <c r="K100" s="230">
        <f t="shared" si="9"/>
        <v>25830</v>
      </c>
      <c r="L100" s="9"/>
      <c r="M100" s="9"/>
      <c r="N100" s="9"/>
      <c r="O100" s="9"/>
      <c r="P100" s="113"/>
      <c r="R100" s="6"/>
    </row>
    <row r="101" spans="2:18" x14ac:dyDescent="0.2">
      <c r="B101" s="227">
        <f t="shared" si="6"/>
        <v>21</v>
      </c>
      <c r="C101" s="230">
        <f t="shared" si="7"/>
        <v>24836</v>
      </c>
      <c r="D101" s="9"/>
      <c r="E101" s="9"/>
      <c r="F101" s="9"/>
      <c r="G101" s="9"/>
      <c r="H101" s="9"/>
      <c r="I101" s="6"/>
      <c r="J101" s="230">
        <f t="shared" si="8"/>
        <v>21</v>
      </c>
      <c r="K101" s="230">
        <f t="shared" si="9"/>
        <v>25844</v>
      </c>
      <c r="L101" s="9"/>
      <c r="M101" s="9"/>
      <c r="N101" s="9"/>
      <c r="O101" s="9"/>
      <c r="P101" s="113"/>
      <c r="R101" s="6"/>
    </row>
    <row r="102" spans="2:18" x14ac:dyDescent="0.2">
      <c r="B102" s="227">
        <f t="shared" si="6"/>
        <v>22</v>
      </c>
      <c r="C102" s="230">
        <f t="shared" si="7"/>
        <v>24850</v>
      </c>
      <c r="D102" s="9"/>
      <c r="E102" s="9"/>
      <c r="F102" s="9"/>
      <c r="G102" s="9"/>
      <c r="H102" s="9"/>
      <c r="I102" s="6"/>
      <c r="J102" s="230">
        <f t="shared" si="8"/>
        <v>22</v>
      </c>
      <c r="K102" s="230">
        <f t="shared" si="9"/>
        <v>25858</v>
      </c>
      <c r="L102" s="9"/>
      <c r="M102" s="9"/>
      <c r="N102" s="9"/>
      <c r="O102" s="9"/>
      <c r="P102" s="113"/>
      <c r="R102" s="6"/>
    </row>
    <row r="103" spans="2:18" x14ac:dyDescent="0.2">
      <c r="B103" s="227">
        <f t="shared" si="6"/>
        <v>23</v>
      </c>
      <c r="C103" s="230">
        <f t="shared" si="7"/>
        <v>24864</v>
      </c>
      <c r="D103" s="9"/>
      <c r="E103" s="9"/>
      <c r="F103" s="9"/>
      <c r="G103" s="9"/>
      <c r="H103" s="9"/>
      <c r="I103" s="6"/>
      <c r="J103" s="230">
        <f t="shared" si="8"/>
        <v>23</v>
      </c>
      <c r="K103" s="230">
        <f t="shared" si="9"/>
        <v>25872</v>
      </c>
      <c r="L103" s="9"/>
      <c r="M103" s="9"/>
      <c r="N103" s="9"/>
      <c r="O103" s="9"/>
      <c r="P103" s="113"/>
      <c r="R103" s="6"/>
    </row>
    <row r="104" spans="2:18" x14ac:dyDescent="0.2">
      <c r="B104" s="227">
        <f t="shared" si="6"/>
        <v>24</v>
      </c>
      <c r="C104" s="230">
        <f t="shared" si="7"/>
        <v>24878</v>
      </c>
      <c r="D104" s="9"/>
      <c r="E104" s="9"/>
      <c r="F104" s="9"/>
      <c r="G104" s="9"/>
      <c r="H104" s="9"/>
      <c r="I104" s="6"/>
      <c r="J104" s="230">
        <f t="shared" si="8"/>
        <v>24</v>
      </c>
      <c r="K104" s="230">
        <f t="shared" si="9"/>
        <v>25886</v>
      </c>
      <c r="L104" s="9"/>
      <c r="M104" s="9"/>
      <c r="N104" s="9"/>
      <c r="O104" s="9"/>
      <c r="P104" s="113"/>
      <c r="R104" s="6"/>
    </row>
    <row r="105" spans="2:18" x14ac:dyDescent="0.2">
      <c r="B105" s="227">
        <f t="shared" si="6"/>
        <v>25</v>
      </c>
      <c r="C105" s="230">
        <f t="shared" si="7"/>
        <v>24892</v>
      </c>
      <c r="D105" s="9"/>
      <c r="E105" s="9"/>
      <c r="F105" s="9"/>
      <c r="G105" s="9"/>
      <c r="H105" s="9"/>
      <c r="I105" s="6"/>
      <c r="J105" s="230">
        <f t="shared" si="8"/>
        <v>25</v>
      </c>
      <c r="K105" s="230">
        <f t="shared" si="9"/>
        <v>25900</v>
      </c>
      <c r="L105" s="9"/>
      <c r="M105" s="9"/>
      <c r="N105" s="9"/>
      <c r="O105" s="9"/>
      <c r="P105" s="113"/>
      <c r="R105" s="6"/>
    </row>
    <row r="106" spans="2:18" x14ac:dyDescent="0.2">
      <c r="B106" s="227">
        <f t="shared" si="6"/>
        <v>26</v>
      </c>
      <c r="C106" s="230">
        <f t="shared" si="7"/>
        <v>24906</v>
      </c>
      <c r="D106" s="9"/>
      <c r="E106" s="9"/>
      <c r="F106" s="9"/>
      <c r="G106" s="9"/>
      <c r="H106" s="9"/>
      <c r="I106" s="6"/>
      <c r="J106" s="230">
        <f t="shared" si="8"/>
        <v>26</v>
      </c>
      <c r="K106" s="230">
        <f t="shared" si="9"/>
        <v>25914</v>
      </c>
      <c r="L106" s="9"/>
      <c r="M106" s="9"/>
      <c r="N106" s="9"/>
      <c r="O106" s="9"/>
      <c r="P106" s="113"/>
      <c r="R106" s="6"/>
    </row>
    <row r="107" spans="2:18" x14ac:dyDescent="0.2">
      <c r="B107" s="227">
        <f t="shared" si="6"/>
        <v>27</v>
      </c>
      <c r="C107" s="230">
        <f t="shared" si="7"/>
        <v>24920</v>
      </c>
      <c r="D107" s="9"/>
      <c r="E107" s="9"/>
      <c r="F107" s="9"/>
      <c r="G107" s="9"/>
      <c r="H107" s="9"/>
      <c r="I107" s="6"/>
      <c r="J107" s="230">
        <f t="shared" si="8"/>
        <v>27</v>
      </c>
      <c r="K107" s="230">
        <f t="shared" si="9"/>
        <v>25928</v>
      </c>
      <c r="L107" s="9"/>
      <c r="M107" s="9"/>
      <c r="N107" s="9"/>
      <c r="O107" s="9"/>
      <c r="P107" s="113"/>
      <c r="R107" s="6"/>
    </row>
    <row r="108" spans="2:18" x14ac:dyDescent="0.2">
      <c r="B108" s="227">
        <f t="shared" si="6"/>
        <v>28</v>
      </c>
      <c r="C108" s="230">
        <f t="shared" si="7"/>
        <v>24934</v>
      </c>
      <c r="D108" s="9"/>
      <c r="E108" s="9"/>
      <c r="F108" s="9"/>
      <c r="G108" s="9"/>
      <c r="H108" s="9"/>
      <c r="I108" s="6"/>
      <c r="J108" s="230">
        <f t="shared" si="8"/>
        <v>28</v>
      </c>
      <c r="K108" s="230">
        <f t="shared" si="9"/>
        <v>25942</v>
      </c>
      <c r="L108" s="9"/>
      <c r="M108" s="9"/>
      <c r="N108" s="9"/>
      <c r="O108" s="9"/>
      <c r="P108" s="113"/>
      <c r="R108" s="6"/>
    </row>
    <row r="109" spans="2:18" x14ac:dyDescent="0.2">
      <c r="B109" s="227">
        <f t="shared" si="6"/>
        <v>29</v>
      </c>
      <c r="C109" s="230">
        <f t="shared" si="7"/>
        <v>24948</v>
      </c>
      <c r="D109" s="9"/>
      <c r="E109" s="9"/>
      <c r="F109" s="9"/>
      <c r="G109" s="9"/>
      <c r="H109" s="9"/>
      <c r="I109" s="6"/>
      <c r="J109" s="230">
        <f t="shared" si="8"/>
        <v>29</v>
      </c>
      <c r="K109" s="230">
        <f t="shared" si="9"/>
        <v>25956</v>
      </c>
      <c r="L109" s="9"/>
      <c r="M109" s="9"/>
      <c r="N109" s="9"/>
      <c r="O109" s="9"/>
      <c r="P109" s="113"/>
      <c r="R109" s="6"/>
    </row>
    <row r="110" spans="2:18" x14ac:dyDescent="0.2">
      <c r="B110" s="227">
        <f t="shared" si="6"/>
        <v>30</v>
      </c>
      <c r="C110" s="230">
        <f t="shared" si="7"/>
        <v>24962</v>
      </c>
      <c r="D110" s="9"/>
      <c r="E110" s="9"/>
      <c r="F110" s="9"/>
      <c r="G110" s="9"/>
      <c r="H110" s="9"/>
      <c r="I110" s="6"/>
      <c r="J110" s="230">
        <f t="shared" si="8"/>
        <v>30</v>
      </c>
      <c r="K110" s="230">
        <f t="shared" si="9"/>
        <v>25970</v>
      </c>
      <c r="L110" s="9"/>
      <c r="M110" s="9"/>
      <c r="N110" s="9"/>
      <c r="O110" s="9"/>
      <c r="P110" s="113"/>
      <c r="R110" s="6"/>
    </row>
    <row r="111" spans="2:18" x14ac:dyDescent="0.2">
      <c r="B111" s="227">
        <f t="shared" si="6"/>
        <v>31</v>
      </c>
      <c r="C111" s="230">
        <f t="shared" si="7"/>
        <v>24976</v>
      </c>
      <c r="D111" s="9"/>
      <c r="E111" s="9"/>
      <c r="F111" s="9"/>
      <c r="G111" s="9"/>
      <c r="H111" s="9"/>
      <c r="I111" s="6"/>
      <c r="J111" s="230">
        <f t="shared" si="8"/>
        <v>31</v>
      </c>
      <c r="K111" s="230">
        <f t="shared" si="9"/>
        <v>25984</v>
      </c>
      <c r="L111" s="9"/>
      <c r="M111" s="9"/>
      <c r="N111" s="9"/>
      <c r="O111" s="9"/>
      <c r="P111" s="113"/>
      <c r="R111" s="6"/>
    </row>
    <row r="112" spans="2:18" x14ac:dyDescent="0.2">
      <c r="B112" s="227">
        <f t="shared" si="6"/>
        <v>32</v>
      </c>
      <c r="C112" s="230">
        <f t="shared" si="7"/>
        <v>24990</v>
      </c>
      <c r="D112" s="9"/>
      <c r="E112" s="9"/>
      <c r="F112" s="9"/>
      <c r="G112" s="9"/>
      <c r="H112" s="9"/>
      <c r="I112" s="6"/>
      <c r="J112" s="230">
        <f t="shared" si="8"/>
        <v>32</v>
      </c>
      <c r="K112" s="230">
        <f t="shared" si="9"/>
        <v>25998</v>
      </c>
      <c r="L112" s="9"/>
      <c r="M112" s="9"/>
      <c r="N112" s="9"/>
      <c r="O112" s="9"/>
      <c r="P112" s="113"/>
      <c r="R112" s="6"/>
    </row>
    <row r="113" spans="2:18" x14ac:dyDescent="0.2">
      <c r="B113" s="227">
        <f t="shared" si="6"/>
        <v>33</v>
      </c>
      <c r="C113" s="230">
        <f t="shared" si="7"/>
        <v>25004</v>
      </c>
      <c r="D113" s="9"/>
      <c r="E113" s="9"/>
      <c r="F113" s="9"/>
      <c r="G113" s="9"/>
      <c r="H113" s="9"/>
      <c r="I113" s="6"/>
      <c r="J113" s="230">
        <f t="shared" si="8"/>
        <v>33</v>
      </c>
      <c r="K113" s="230">
        <f t="shared" si="9"/>
        <v>26012</v>
      </c>
      <c r="L113" s="9"/>
      <c r="M113" s="9"/>
      <c r="N113" s="9"/>
      <c r="O113" s="9"/>
      <c r="P113" s="113"/>
      <c r="R113" s="6"/>
    </row>
    <row r="114" spans="2:18" x14ac:dyDescent="0.2">
      <c r="B114" s="227">
        <f t="shared" si="6"/>
        <v>34</v>
      </c>
      <c r="C114" s="230">
        <f t="shared" si="7"/>
        <v>25018</v>
      </c>
      <c r="D114" s="9"/>
      <c r="E114" s="9"/>
      <c r="F114" s="9"/>
      <c r="G114" s="9"/>
      <c r="H114" s="9"/>
      <c r="I114" s="6"/>
      <c r="J114" s="230">
        <f t="shared" si="8"/>
        <v>34</v>
      </c>
      <c r="K114" s="230">
        <f t="shared" si="9"/>
        <v>26026</v>
      </c>
      <c r="L114" s="9"/>
      <c r="M114" s="9"/>
      <c r="N114" s="9"/>
      <c r="O114" s="9"/>
      <c r="P114" s="113"/>
      <c r="R114" s="6"/>
    </row>
    <row r="115" spans="2:18" x14ac:dyDescent="0.2">
      <c r="B115" s="227">
        <f t="shared" si="6"/>
        <v>35</v>
      </c>
      <c r="C115" s="230">
        <f t="shared" si="7"/>
        <v>25032</v>
      </c>
      <c r="D115" s="9"/>
      <c r="E115" s="9"/>
      <c r="F115" s="9"/>
      <c r="G115" s="9"/>
      <c r="H115" s="9"/>
      <c r="I115" s="6"/>
      <c r="J115" s="230">
        <f t="shared" si="8"/>
        <v>35</v>
      </c>
      <c r="K115" s="230">
        <f t="shared" si="9"/>
        <v>26040</v>
      </c>
      <c r="L115" s="9"/>
      <c r="M115" s="9"/>
      <c r="N115" s="9"/>
      <c r="O115" s="9"/>
      <c r="P115" s="113"/>
      <c r="R115" s="6"/>
    </row>
    <row r="116" spans="2:18" x14ac:dyDescent="0.2">
      <c r="B116" s="227">
        <f t="shared" si="6"/>
        <v>36</v>
      </c>
      <c r="C116" s="230">
        <f t="shared" si="7"/>
        <v>25046</v>
      </c>
      <c r="D116" s="9"/>
      <c r="E116" s="9"/>
      <c r="F116" s="9"/>
      <c r="G116" s="9"/>
      <c r="H116" s="9"/>
      <c r="I116" s="6"/>
      <c r="J116" s="230">
        <f t="shared" si="8"/>
        <v>36</v>
      </c>
      <c r="K116" s="230">
        <f t="shared" si="9"/>
        <v>26054</v>
      </c>
      <c r="L116" s="9"/>
      <c r="M116" s="9"/>
      <c r="N116" s="9"/>
      <c r="O116" s="9"/>
      <c r="P116" s="113"/>
      <c r="R116" s="6"/>
    </row>
    <row r="117" spans="2:18" x14ac:dyDescent="0.2">
      <c r="B117" s="227">
        <f t="shared" si="6"/>
        <v>37</v>
      </c>
      <c r="C117" s="230">
        <f t="shared" si="7"/>
        <v>25060</v>
      </c>
      <c r="D117" s="9"/>
      <c r="E117" s="9"/>
      <c r="F117" s="9"/>
      <c r="G117" s="9"/>
      <c r="H117" s="9"/>
      <c r="I117" s="6"/>
      <c r="J117" s="230">
        <f t="shared" si="8"/>
        <v>37</v>
      </c>
      <c r="K117" s="230">
        <f t="shared" si="9"/>
        <v>26068</v>
      </c>
      <c r="L117" s="9"/>
      <c r="M117" s="9"/>
      <c r="N117" s="9"/>
      <c r="O117" s="9"/>
      <c r="P117" s="113"/>
      <c r="R117" s="6"/>
    </row>
    <row r="118" spans="2:18" x14ac:dyDescent="0.2">
      <c r="B118" s="227">
        <f t="shared" si="6"/>
        <v>38</v>
      </c>
      <c r="C118" s="230">
        <f t="shared" si="7"/>
        <v>25074</v>
      </c>
      <c r="D118" s="9"/>
      <c r="E118" s="9"/>
      <c r="F118" s="9"/>
      <c r="G118" s="9"/>
      <c r="H118" s="9"/>
      <c r="I118" s="6"/>
      <c r="J118" s="230">
        <f t="shared" si="8"/>
        <v>38</v>
      </c>
      <c r="K118" s="230">
        <f t="shared" si="9"/>
        <v>26082</v>
      </c>
      <c r="L118" s="9"/>
      <c r="M118" s="9"/>
      <c r="N118" s="9"/>
      <c r="O118" s="9"/>
      <c r="P118" s="113"/>
      <c r="R118" s="6"/>
    </row>
    <row r="119" spans="2:18" x14ac:dyDescent="0.2">
      <c r="B119" s="227">
        <f t="shared" si="6"/>
        <v>39</v>
      </c>
      <c r="C119" s="230">
        <f t="shared" si="7"/>
        <v>25088</v>
      </c>
      <c r="D119" s="9"/>
      <c r="E119" s="9"/>
      <c r="F119" s="9"/>
      <c r="G119" s="9"/>
      <c r="H119" s="9"/>
      <c r="I119" s="6"/>
      <c r="J119" s="230">
        <f t="shared" si="8"/>
        <v>39</v>
      </c>
      <c r="K119" s="230">
        <f t="shared" si="9"/>
        <v>26096</v>
      </c>
      <c r="L119" s="9"/>
      <c r="M119" s="9"/>
      <c r="N119" s="9"/>
      <c r="O119" s="9"/>
      <c r="P119" s="113"/>
      <c r="R119" s="6"/>
    </row>
    <row r="120" spans="2:18" x14ac:dyDescent="0.2">
      <c r="B120" s="227">
        <f t="shared" si="6"/>
        <v>40</v>
      </c>
      <c r="C120" s="230">
        <f t="shared" si="7"/>
        <v>25102</v>
      </c>
      <c r="D120" s="9"/>
      <c r="E120" s="9"/>
      <c r="F120" s="9"/>
      <c r="G120" s="9"/>
      <c r="H120" s="9"/>
      <c r="I120" s="6"/>
      <c r="J120" s="230">
        <f t="shared" si="8"/>
        <v>40</v>
      </c>
      <c r="K120" s="230">
        <f t="shared" si="9"/>
        <v>26110</v>
      </c>
      <c r="L120" s="9"/>
      <c r="M120" s="9"/>
      <c r="N120" s="9"/>
      <c r="O120" s="9"/>
      <c r="P120" s="113"/>
      <c r="R120" s="6"/>
    </row>
    <row r="121" spans="2:18" x14ac:dyDescent="0.2">
      <c r="B121" s="227">
        <f t="shared" si="6"/>
        <v>41</v>
      </c>
      <c r="C121" s="230">
        <f t="shared" si="7"/>
        <v>25116</v>
      </c>
      <c r="D121" s="9"/>
      <c r="E121" s="9"/>
      <c r="F121" s="9"/>
      <c r="G121" s="9"/>
      <c r="H121" s="9"/>
      <c r="I121" s="6"/>
      <c r="J121" s="230">
        <f t="shared" si="8"/>
        <v>41</v>
      </c>
      <c r="K121" s="230">
        <f t="shared" si="9"/>
        <v>26124</v>
      </c>
      <c r="L121" s="9"/>
      <c r="M121" s="9"/>
      <c r="N121" s="9"/>
      <c r="O121" s="9"/>
      <c r="P121" s="113"/>
      <c r="R121" s="6"/>
    </row>
    <row r="122" spans="2:18" x14ac:dyDescent="0.2">
      <c r="B122" s="227">
        <f t="shared" si="6"/>
        <v>42</v>
      </c>
      <c r="C122" s="230">
        <f t="shared" si="7"/>
        <v>25130</v>
      </c>
      <c r="D122" s="9"/>
      <c r="E122" s="9"/>
      <c r="F122" s="9"/>
      <c r="G122" s="9"/>
      <c r="H122" s="9"/>
      <c r="I122" s="6"/>
      <c r="J122" s="230">
        <f t="shared" si="8"/>
        <v>42</v>
      </c>
      <c r="K122" s="230">
        <f t="shared" si="9"/>
        <v>26138</v>
      </c>
      <c r="L122" s="9"/>
      <c r="M122" s="9"/>
      <c r="N122" s="9"/>
      <c r="O122" s="9"/>
      <c r="P122" s="113"/>
      <c r="R122" s="6"/>
    </row>
    <row r="123" spans="2:18" x14ac:dyDescent="0.2">
      <c r="B123" s="227">
        <f t="shared" si="6"/>
        <v>43</v>
      </c>
      <c r="C123" s="230">
        <f t="shared" si="7"/>
        <v>25144</v>
      </c>
      <c r="D123" s="9"/>
      <c r="E123" s="9"/>
      <c r="F123" s="9"/>
      <c r="G123" s="9"/>
      <c r="H123" s="9"/>
      <c r="I123" s="6"/>
      <c r="J123" s="230">
        <f t="shared" si="8"/>
        <v>43</v>
      </c>
      <c r="K123" s="230">
        <f t="shared" si="9"/>
        <v>26152</v>
      </c>
      <c r="L123" s="9"/>
      <c r="M123" s="9"/>
      <c r="N123" s="9"/>
      <c r="O123" s="9"/>
      <c r="P123" s="113"/>
      <c r="R123" s="6"/>
    </row>
    <row r="124" spans="2:18" x14ac:dyDescent="0.2">
      <c r="B124" s="227">
        <f t="shared" si="6"/>
        <v>44</v>
      </c>
      <c r="C124" s="230">
        <f t="shared" si="7"/>
        <v>25158</v>
      </c>
      <c r="D124" s="9"/>
      <c r="E124" s="9"/>
      <c r="F124" s="9"/>
      <c r="G124" s="9"/>
      <c r="H124" s="9"/>
      <c r="I124" s="6"/>
      <c r="J124" s="230">
        <f t="shared" si="8"/>
        <v>44</v>
      </c>
      <c r="K124" s="230">
        <f t="shared" si="9"/>
        <v>26166</v>
      </c>
      <c r="L124" s="9"/>
      <c r="M124" s="9"/>
      <c r="N124" s="9"/>
      <c r="O124" s="9"/>
      <c r="P124" s="113"/>
      <c r="R124" s="6"/>
    </row>
    <row r="125" spans="2:18" x14ac:dyDescent="0.2">
      <c r="B125" s="227">
        <f t="shared" si="6"/>
        <v>45</v>
      </c>
      <c r="C125" s="230">
        <f t="shared" si="7"/>
        <v>25172</v>
      </c>
      <c r="D125" s="9"/>
      <c r="E125" s="9"/>
      <c r="F125" s="9"/>
      <c r="G125" s="9"/>
      <c r="H125" s="9"/>
      <c r="I125" s="6"/>
      <c r="J125" s="230">
        <f t="shared" si="8"/>
        <v>45</v>
      </c>
      <c r="K125" s="230">
        <f t="shared" si="9"/>
        <v>26180</v>
      </c>
      <c r="L125" s="9"/>
      <c r="M125" s="9"/>
      <c r="N125" s="9"/>
      <c r="O125" s="9"/>
      <c r="P125" s="113"/>
      <c r="R125" s="6"/>
    </row>
    <row r="126" spans="2:18" x14ac:dyDescent="0.2">
      <c r="B126" s="227">
        <f t="shared" si="6"/>
        <v>46</v>
      </c>
      <c r="C126" s="230">
        <f t="shared" si="7"/>
        <v>25186</v>
      </c>
      <c r="D126" s="9"/>
      <c r="E126" s="9"/>
      <c r="F126" s="9"/>
      <c r="G126" s="9"/>
      <c r="H126" s="9"/>
      <c r="I126" s="6"/>
      <c r="J126" s="230">
        <f t="shared" si="8"/>
        <v>46</v>
      </c>
      <c r="K126" s="230">
        <f t="shared" si="9"/>
        <v>26194</v>
      </c>
      <c r="L126" s="9"/>
      <c r="M126" s="9"/>
      <c r="N126" s="9"/>
      <c r="O126" s="9"/>
      <c r="P126" s="113"/>
      <c r="R126" s="6"/>
    </row>
    <row r="127" spans="2:18" x14ac:dyDescent="0.2">
      <c r="B127" s="227">
        <f t="shared" si="6"/>
        <v>47</v>
      </c>
      <c r="C127" s="230">
        <f t="shared" si="7"/>
        <v>25200</v>
      </c>
      <c r="D127" s="9"/>
      <c r="E127" s="9"/>
      <c r="F127" s="9"/>
      <c r="G127" s="9"/>
      <c r="H127" s="9"/>
      <c r="I127" s="6"/>
      <c r="J127" s="230">
        <f t="shared" si="8"/>
        <v>47</v>
      </c>
      <c r="K127" s="230">
        <f t="shared" si="9"/>
        <v>26208</v>
      </c>
      <c r="L127" s="9"/>
      <c r="M127" s="9"/>
      <c r="N127" s="9"/>
      <c r="O127" s="9"/>
      <c r="P127" s="113"/>
      <c r="R127" s="6"/>
    </row>
    <row r="128" spans="2:18" x14ac:dyDescent="0.2">
      <c r="B128" s="227">
        <f t="shared" si="6"/>
        <v>48</v>
      </c>
      <c r="C128" s="230">
        <f t="shared" si="7"/>
        <v>25214</v>
      </c>
      <c r="D128" s="9"/>
      <c r="E128" s="9"/>
      <c r="F128" s="9"/>
      <c r="G128" s="9"/>
      <c r="H128" s="9"/>
      <c r="I128" s="6"/>
      <c r="J128" s="230">
        <f t="shared" si="8"/>
        <v>48</v>
      </c>
      <c r="K128" s="230">
        <f t="shared" si="9"/>
        <v>26222</v>
      </c>
      <c r="L128" s="9"/>
      <c r="M128" s="9"/>
      <c r="N128" s="9"/>
      <c r="O128" s="9"/>
      <c r="P128" s="113"/>
      <c r="R128" s="6"/>
    </row>
    <row r="129" spans="2:18" x14ac:dyDescent="0.2">
      <c r="B129" s="227">
        <f t="shared" si="6"/>
        <v>49</v>
      </c>
      <c r="C129" s="230">
        <f t="shared" si="7"/>
        <v>25228</v>
      </c>
      <c r="D129" s="9"/>
      <c r="E129" s="9"/>
      <c r="F129" s="9"/>
      <c r="G129" s="9"/>
      <c r="H129" s="9"/>
      <c r="I129" s="6"/>
      <c r="J129" s="230">
        <f t="shared" si="8"/>
        <v>49</v>
      </c>
      <c r="K129" s="230">
        <f t="shared" si="9"/>
        <v>26236</v>
      </c>
      <c r="L129" s="9"/>
      <c r="M129" s="9"/>
      <c r="N129" s="9"/>
      <c r="O129" s="9"/>
      <c r="P129" s="113"/>
      <c r="R129" s="6"/>
    </row>
    <row r="130" spans="2:18" x14ac:dyDescent="0.2">
      <c r="B130" s="227">
        <f t="shared" si="6"/>
        <v>50</v>
      </c>
      <c r="C130" s="230">
        <f t="shared" si="7"/>
        <v>25242</v>
      </c>
      <c r="D130" s="9"/>
      <c r="E130" s="9"/>
      <c r="F130" s="9"/>
      <c r="G130" s="9"/>
      <c r="H130" s="9"/>
      <c r="I130" s="6"/>
      <c r="J130" s="230">
        <f t="shared" si="8"/>
        <v>50</v>
      </c>
      <c r="K130" s="230">
        <f t="shared" si="9"/>
        <v>26250</v>
      </c>
      <c r="L130" s="9"/>
      <c r="M130" s="9"/>
      <c r="N130" s="9"/>
      <c r="O130" s="9"/>
      <c r="P130" s="113"/>
      <c r="R130" s="6"/>
    </row>
    <row r="131" spans="2:18" x14ac:dyDescent="0.2">
      <c r="B131" s="227">
        <f t="shared" si="6"/>
        <v>51</v>
      </c>
      <c r="C131" s="230">
        <f t="shared" si="7"/>
        <v>25256</v>
      </c>
      <c r="D131" s="9"/>
      <c r="E131" s="9"/>
      <c r="F131" s="9"/>
      <c r="G131" s="9"/>
      <c r="H131" s="9"/>
      <c r="I131" s="6"/>
      <c r="J131" s="230">
        <f t="shared" si="8"/>
        <v>51</v>
      </c>
      <c r="K131" s="230">
        <f t="shared" si="9"/>
        <v>26264</v>
      </c>
      <c r="L131" s="9"/>
      <c r="M131" s="9"/>
      <c r="N131" s="9"/>
      <c r="O131" s="9"/>
      <c r="P131" s="113"/>
      <c r="R131" s="6"/>
    </row>
    <row r="132" spans="2:18" x14ac:dyDescent="0.2">
      <c r="B132" s="227">
        <f t="shared" si="6"/>
        <v>52</v>
      </c>
      <c r="C132" s="230">
        <f t="shared" si="7"/>
        <v>25270</v>
      </c>
      <c r="D132" s="9"/>
      <c r="E132" s="9"/>
      <c r="F132" s="9"/>
      <c r="G132" s="9"/>
      <c r="H132" s="9"/>
      <c r="I132" s="6"/>
      <c r="J132" s="230">
        <f t="shared" si="8"/>
        <v>52</v>
      </c>
      <c r="K132" s="230">
        <f t="shared" si="9"/>
        <v>26278</v>
      </c>
      <c r="L132" s="9"/>
      <c r="M132" s="9"/>
      <c r="N132" s="9"/>
      <c r="O132" s="9"/>
      <c r="P132" s="113"/>
      <c r="R132" s="6"/>
    </row>
    <row r="133" spans="2:18" x14ac:dyDescent="0.2">
      <c r="B133" s="227">
        <f t="shared" si="6"/>
        <v>53</v>
      </c>
      <c r="C133" s="230">
        <f t="shared" si="7"/>
        <v>25284</v>
      </c>
      <c r="D133" s="9"/>
      <c r="E133" s="9"/>
      <c r="F133" s="9"/>
      <c r="G133" s="9"/>
      <c r="H133" s="9"/>
      <c r="I133" s="6"/>
      <c r="J133" s="230">
        <f t="shared" si="8"/>
        <v>53</v>
      </c>
      <c r="K133" s="230">
        <f t="shared" si="9"/>
        <v>26292</v>
      </c>
      <c r="L133" s="9"/>
      <c r="M133" s="9"/>
      <c r="N133" s="9"/>
      <c r="O133" s="9"/>
      <c r="P133" s="113"/>
      <c r="R133" s="6"/>
    </row>
    <row r="134" spans="2:18" x14ac:dyDescent="0.2">
      <c r="B134" s="227">
        <f t="shared" si="6"/>
        <v>54</v>
      </c>
      <c r="C134" s="230">
        <f t="shared" si="7"/>
        <v>25298</v>
      </c>
      <c r="D134" s="9"/>
      <c r="E134" s="9"/>
      <c r="F134" s="9"/>
      <c r="G134" s="9"/>
      <c r="H134" s="9"/>
      <c r="I134" s="6"/>
      <c r="J134" s="230">
        <f t="shared" si="8"/>
        <v>54</v>
      </c>
      <c r="K134" s="230">
        <f t="shared" si="9"/>
        <v>26306</v>
      </c>
      <c r="L134" s="9"/>
      <c r="M134" s="9"/>
      <c r="N134" s="9"/>
      <c r="O134" s="9"/>
      <c r="P134" s="113"/>
      <c r="R134" s="6"/>
    </row>
    <row r="135" spans="2:18" x14ac:dyDescent="0.2">
      <c r="B135" s="227">
        <f t="shared" si="6"/>
        <v>55</v>
      </c>
      <c r="C135" s="230">
        <f t="shared" si="7"/>
        <v>25312</v>
      </c>
      <c r="D135" s="9"/>
      <c r="E135" s="9"/>
      <c r="F135" s="9"/>
      <c r="G135" s="9"/>
      <c r="H135" s="9"/>
      <c r="I135" s="6"/>
      <c r="J135" s="230">
        <f t="shared" si="8"/>
        <v>55</v>
      </c>
      <c r="K135" s="230">
        <f t="shared" si="9"/>
        <v>26320</v>
      </c>
      <c r="L135" s="9"/>
      <c r="M135" s="9"/>
      <c r="N135" s="9"/>
      <c r="O135" s="9"/>
      <c r="P135" s="113"/>
      <c r="R135" s="6"/>
    </row>
    <row r="136" spans="2:18" x14ac:dyDescent="0.2">
      <c r="B136" s="227">
        <f t="shared" si="6"/>
        <v>56</v>
      </c>
      <c r="C136" s="230">
        <f t="shared" si="7"/>
        <v>25326</v>
      </c>
      <c r="D136" s="9"/>
      <c r="E136" s="9"/>
      <c r="F136" s="9"/>
      <c r="G136" s="9"/>
      <c r="H136" s="9"/>
      <c r="I136" s="6"/>
      <c r="J136" s="230">
        <f t="shared" si="8"/>
        <v>56</v>
      </c>
      <c r="K136" s="230">
        <f t="shared" si="9"/>
        <v>26334</v>
      </c>
      <c r="L136" s="9"/>
      <c r="M136" s="9"/>
      <c r="N136" s="9"/>
      <c r="O136" s="9"/>
      <c r="P136" s="113"/>
      <c r="R136" s="6"/>
    </row>
    <row r="137" spans="2:18" x14ac:dyDescent="0.2">
      <c r="B137" s="227">
        <f t="shared" si="6"/>
        <v>57</v>
      </c>
      <c r="C137" s="230">
        <f t="shared" si="7"/>
        <v>25340</v>
      </c>
      <c r="D137" s="9"/>
      <c r="E137" s="9"/>
      <c r="F137" s="9"/>
      <c r="G137" s="9"/>
      <c r="H137" s="9"/>
      <c r="I137" s="6"/>
      <c r="J137" s="230">
        <f t="shared" si="8"/>
        <v>57</v>
      </c>
      <c r="K137" s="230">
        <f t="shared" si="9"/>
        <v>26348</v>
      </c>
      <c r="L137" s="9"/>
      <c r="M137" s="9"/>
      <c r="N137" s="9"/>
      <c r="O137" s="9"/>
      <c r="P137" s="113"/>
      <c r="R137" s="6"/>
    </row>
    <row r="138" spans="2:18" x14ac:dyDescent="0.2">
      <c r="B138" s="227">
        <f t="shared" si="6"/>
        <v>58</v>
      </c>
      <c r="C138" s="230">
        <f t="shared" si="7"/>
        <v>25354</v>
      </c>
      <c r="D138" s="9"/>
      <c r="E138" s="9"/>
      <c r="F138" s="9"/>
      <c r="G138" s="9"/>
      <c r="H138" s="9"/>
      <c r="I138" s="6"/>
      <c r="J138" s="230">
        <f t="shared" si="8"/>
        <v>58</v>
      </c>
      <c r="K138" s="230">
        <f t="shared" si="9"/>
        <v>26362</v>
      </c>
      <c r="L138" s="9"/>
      <c r="M138" s="9"/>
      <c r="N138" s="9"/>
      <c r="O138" s="9"/>
      <c r="P138" s="113"/>
      <c r="R138" s="6"/>
    </row>
    <row r="139" spans="2:18" x14ac:dyDescent="0.2">
      <c r="B139" s="227">
        <f t="shared" si="6"/>
        <v>59</v>
      </c>
      <c r="C139" s="230">
        <f t="shared" si="7"/>
        <v>25368</v>
      </c>
      <c r="D139" s="9"/>
      <c r="E139" s="9"/>
      <c r="F139" s="9"/>
      <c r="G139" s="9"/>
      <c r="H139" s="9"/>
      <c r="I139" s="6"/>
      <c r="J139" s="230">
        <f t="shared" si="8"/>
        <v>59</v>
      </c>
      <c r="K139" s="230">
        <f t="shared" si="9"/>
        <v>26376</v>
      </c>
      <c r="L139" s="9"/>
      <c r="M139" s="9"/>
      <c r="N139" s="9"/>
      <c r="O139" s="9"/>
      <c r="P139" s="113"/>
      <c r="R139" s="6"/>
    </row>
    <row r="140" spans="2:18" x14ac:dyDescent="0.2">
      <c r="B140" s="227">
        <f t="shared" si="6"/>
        <v>60</v>
      </c>
      <c r="C140" s="230">
        <f t="shared" si="7"/>
        <v>25382</v>
      </c>
      <c r="D140" s="9"/>
      <c r="E140" s="9"/>
      <c r="F140" s="9"/>
      <c r="G140" s="9"/>
      <c r="H140" s="9"/>
      <c r="I140" s="6"/>
      <c r="J140" s="230">
        <f t="shared" si="8"/>
        <v>60</v>
      </c>
      <c r="K140" s="230">
        <f t="shared" si="9"/>
        <v>26390</v>
      </c>
      <c r="L140" s="9"/>
      <c r="M140" s="9"/>
      <c r="N140" s="9"/>
      <c r="O140" s="9"/>
      <c r="P140" s="113"/>
      <c r="R140" s="6"/>
    </row>
    <row r="141" spans="2:18" x14ac:dyDescent="0.2">
      <c r="B141" s="227">
        <f t="shared" si="6"/>
        <v>61</v>
      </c>
      <c r="C141" s="230">
        <f t="shared" si="7"/>
        <v>25396</v>
      </c>
      <c r="D141" s="9"/>
      <c r="E141" s="9"/>
      <c r="F141" s="9"/>
      <c r="G141" s="9"/>
      <c r="H141" s="9"/>
      <c r="I141" s="6"/>
      <c r="J141" s="230">
        <f t="shared" si="8"/>
        <v>61</v>
      </c>
      <c r="K141" s="230">
        <f t="shared" si="9"/>
        <v>26404</v>
      </c>
      <c r="L141" s="9"/>
      <c r="M141" s="9"/>
      <c r="N141" s="9"/>
      <c r="O141" s="9"/>
      <c r="P141" s="113"/>
      <c r="R141" s="6"/>
    </row>
    <row r="142" spans="2:18" x14ac:dyDescent="0.2">
      <c r="B142" s="227">
        <f t="shared" si="6"/>
        <v>62</v>
      </c>
      <c r="C142" s="230">
        <f t="shared" si="7"/>
        <v>25410</v>
      </c>
      <c r="D142" s="9"/>
      <c r="E142" s="9"/>
      <c r="F142" s="9"/>
      <c r="G142" s="9"/>
      <c r="H142" s="9"/>
      <c r="I142" s="6"/>
      <c r="J142" s="230">
        <f t="shared" si="8"/>
        <v>62</v>
      </c>
      <c r="K142" s="230">
        <f t="shared" si="9"/>
        <v>26418</v>
      </c>
      <c r="L142" s="9"/>
      <c r="M142" s="9"/>
      <c r="N142" s="9"/>
      <c r="O142" s="9"/>
      <c r="P142" s="113"/>
      <c r="R142" s="6"/>
    </row>
    <row r="143" spans="2:18" x14ac:dyDescent="0.2">
      <c r="B143" s="227">
        <f t="shared" si="6"/>
        <v>63</v>
      </c>
      <c r="C143" s="230">
        <f t="shared" si="7"/>
        <v>25424</v>
      </c>
      <c r="D143" s="9"/>
      <c r="E143" s="9"/>
      <c r="F143" s="9"/>
      <c r="G143" s="9"/>
      <c r="H143" s="9"/>
      <c r="I143" s="6"/>
      <c r="J143" s="230">
        <f t="shared" si="8"/>
        <v>63</v>
      </c>
      <c r="K143" s="230">
        <f t="shared" si="9"/>
        <v>26432</v>
      </c>
      <c r="L143" s="9"/>
      <c r="M143" s="9"/>
      <c r="N143" s="9"/>
      <c r="O143" s="9"/>
      <c r="P143" s="113"/>
      <c r="R143" s="6"/>
    </row>
    <row r="144" spans="2:18" ht="13.5" thickBot="1" x14ac:dyDescent="0.25">
      <c r="B144" s="228">
        <f t="shared" si="6"/>
        <v>64</v>
      </c>
      <c r="C144" s="231">
        <f t="shared" si="7"/>
        <v>25438</v>
      </c>
      <c r="D144" s="174"/>
      <c r="E144" s="174"/>
      <c r="F144" s="174"/>
      <c r="G144" s="174"/>
      <c r="H144" s="174"/>
      <c r="I144" s="81"/>
      <c r="J144" s="231">
        <f t="shared" si="8"/>
        <v>64</v>
      </c>
      <c r="K144" s="231">
        <f t="shared" si="9"/>
        <v>26446</v>
      </c>
      <c r="L144" s="174"/>
      <c r="M144" s="174"/>
      <c r="N144" s="174"/>
      <c r="O144" s="174"/>
      <c r="P144" s="184"/>
      <c r="R144" s="6"/>
    </row>
    <row r="145" spans="1:18" x14ac:dyDescent="0.2">
      <c r="A145" s="412">
        <v>5</v>
      </c>
      <c r="B145" s="83"/>
      <c r="C145" s="83"/>
      <c r="D145" s="141"/>
      <c r="E145" s="432" t="s">
        <v>20</v>
      </c>
      <c r="F145" s="433"/>
      <c r="G145" s="433" t="s">
        <v>22</v>
      </c>
      <c r="H145" s="433"/>
      <c r="I145" s="106" t="s">
        <v>65</v>
      </c>
      <c r="J145" s="433" t="s">
        <v>19</v>
      </c>
      <c r="K145" s="433"/>
      <c r="L145" s="107" t="s">
        <v>21</v>
      </c>
      <c r="M145" s="83"/>
      <c r="N145" s="83"/>
      <c r="O145" s="83"/>
      <c r="P145" s="83"/>
      <c r="R145" s="6"/>
    </row>
    <row r="146" spans="1:18" ht="16.5" thickBot="1" x14ac:dyDescent="0.3">
      <c r="A146" s="413"/>
      <c r="B146" s="83"/>
      <c r="C146" s="83"/>
      <c r="D146" s="142"/>
      <c r="E146" s="414" t="s">
        <v>147</v>
      </c>
      <c r="F146" s="415"/>
      <c r="G146" s="415"/>
      <c r="H146" s="415"/>
      <c r="I146" s="415"/>
      <c r="J146" s="415"/>
      <c r="K146" s="415"/>
      <c r="L146" s="417"/>
      <c r="M146" s="83"/>
      <c r="N146" s="83"/>
      <c r="O146" s="83"/>
      <c r="P146" s="83"/>
      <c r="R146" s="6"/>
    </row>
    <row r="147" spans="1:18" ht="13.5" thickBot="1" x14ac:dyDescent="0.25">
      <c r="B147" s="92" t="s">
        <v>111</v>
      </c>
      <c r="C147" s="93" t="s">
        <v>112</v>
      </c>
      <c r="D147" s="95" t="s">
        <v>113</v>
      </c>
      <c r="E147" s="95" t="s">
        <v>114</v>
      </c>
      <c r="F147" s="95" t="s">
        <v>115</v>
      </c>
      <c r="G147" s="95" t="s">
        <v>116</v>
      </c>
      <c r="H147" s="96" t="s">
        <v>117</v>
      </c>
      <c r="I147" s="75"/>
      <c r="J147" s="92" t="s">
        <v>111</v>
      </c>
      <c r="K147" s="93" t="s">
        <v>118</v>
      </c>
      <c r="L147" s="95" t="s">
        <v>113</v>
      </c>
      <c r="M147" s="95" t="s">
        <v>114</v>
      </c>
      <c r="N147" s="95" t="s">
        <v>115</v>
      </c>
      <c r="O147" s="95" t="s">
        <v>116</v>
      </c>
      <c r="P147" s="96" t="s">
        <v>117</v>
      </c>
      <c r="R147" s="6"/>
    </row>
    <row r="148" spans="1:18" ht="78" customHeight="1" x14ac:dyDescent="0.2">
      <c r="B148" s="220">
        <v>1</v>
      </c>
      <c r="C148" s="221">
        <f>25501-955.5+B148*7</f>
        <v>24552.5</v>
      </c>
      <c r="D148" s="67" t="s">
        <v>7</v>
      </c>
      <c r="E148" s="100"/>
      <c r="F148" s="100"/>
      <c r="G148" s="100"/>
      <c r="H148" s="296" t="s">
        <v>244</v>
      </c>
      <c r="I148" s="6"/>
      <c r="J148" s="221">
        <v>1</v>
      </c>
      <c r="K148" s="221">
        <f>25501+52.5+J148*7</f>
        <v>25560.5</v>
      </c>
      <c r="L148" s="67" t="s">
        <v>7</v>
      </c>
      <c r="M148" s="100"/>
      <c r="N148" s="100"/>
      <c r="O148" s="100"/>
      <c r="P148" s="237" t="s">
        <v>245</v>
      </c>
      <c r="R148" s="6"/>
    </row>
    <row r="149" spans="1:18" ht="44.25" customHeight="1" x14ac:dyDescent="0.2">
      <c r="B149" s="163">
        <v>2</v>
      </c>
      <c r="C149" s="168">
        <f t="shared" ref="C149:C212" si="10">25501-955.5+B149*7</f>
        <v>24559.5</v>
      </c>
      <c r="D149" s="18" t="s">
        <v>7</v>
      </c>
      <c r="E149" s="9"/>
      <c r="F149" s="9"/>
      <c r="G149" s="9"/>
      <c r="H149" s="29" t="s">
        <v>256</v>
      </c>
      <c r="I149" s="6"/>
      <c r="J149" s="168">
        <v>2</v>
      </c>
      <c r="K149" s="168">
        <f t="shared" ref="K149:K212" si="11">25501+52.5+J149*7</f>
        <v>25567.5</v>
      </c>
      <c r="L149" s="18" t="s">
        <v>7</v>
      </c>
      <c r="M149" s="9"/>
      <c r="N149" s="9"/>
      <c r="O149" s="9"/>
      <c r="P149" s="179" t="s">
        <v>256</v>
      </c>
      <c r="R149" s="6"/>
    </row>
    <row r="150" spans="1:18" ht="66" customHeight="1" x14ac:dyDescent="0.2">
      <c r="B150" s="163">
        <v>3</v>
      </c>
      <c r="C150" s="168">
        <f t="shared" si="10"/>
        <v>24566.5</v>
      </c>
      <c r="D150" s="18" t="s">
        <v>7</v>
      </c>
      <c r="E150" s="9"/>
      <c r="F150" s="9"/>
      <c r="G150" s="9"/>
      <c r="H150" s="35" t="s">
        <v>23</v>
      </c>
      <c r="I150" s="6"/>
      <c r="J150" s="168">
        <v>3</v>
      </c>
      <c r="K150" s="168">
        <f t="shared" si="11"/>
        <v>25574.5</v>
      </c>
      <c r="L150" s="18" t="s">
        <v>7</v>
      </c>
      <c r="M150" s="9"/>
      <c r="N150" s="9"/>
      <c r="O150" s="9"/>
      <c r="P150" s="171" t="s">
        <v>23</v>
      </c>
      <c r="R150" s="6"/>
    </row>
    <row r="151" spans="1:18" ht="52.5" customHeight="1" x14ac:dyDescent="0.2">
      <c r="B151" s="163">
        <v>4</v>
      </c>
      <c r="C151" s="168">
        <f t="shared" si="10"/>
        <v>24573.5</v>
      </c>
      <c r="D151" s="18" t="s">
        <v>7</v>
      </c>
      <c r="E151" s="9"/>
      <c r="F151" s="9"/>
      <c r="G151" s="9"/>
      <c r="H151" s="35" t="s">
        <v>24</v>
      </c>
      <c r="I151" s="6"/>
      <c r="J151" s="168">
        <v>4</v>
      </c>
      <c r="K151" s="168">
        <f t="shared" si="11"/>
        <v>25581.5</v>
      </c>
      <c r="L151" s="18" t="s">
        <v>7</v>
      </c>
      <c r="M151" s="9"/>
      <c r="N151" s="9"/>
      <c r="O151" s="9"/>
      <c r="P151" s="171" t="s">
        <v>24</v>
      </c>
      <c r="R151" s="6"/>
    </row>
    <row r="152" spans="1:18" x14ac:dyDescent="0.2">
      <c r="B152" s="227">
        <v>5</v>
      </c>
      <c r="C152" s="230">
        <f t="shared" si="10"/>
        <v>24580.5</v>
      </c>
      <c r="D152" s="9"/>
      <c r="E152" s="9"/>
      <c r="F152" s="9"/>
      <c r="G152" s="9"/>
      <c r="H152" s="9"/>
      <c r="I152" s="6"/>
      <c r="J152" s="230">
        <v>5</v>
      </c>
      <c r="K152" s="230">
        <f t="shared" si="11"/>
        <v>25588.5</v>
      </c>
      <c r="L152" s="9"/>
      <c r="M152" s="9"/>
      <c r="N152" s="9"/>
      <c r="O152" s="9"/>
      <c r="P152" s="113"/>
      <c r="R152" s="6"/>
    </row>
    <row r="153" spans="1:18" x14ac:dyDescent="0.2">
      <c r="B153" s="227">
        <v>6</v>
      </c>
      <c r="C153" s="230">
        <f t="shared" si="10"/>
        <v>24587.5</v>
      </c>
      <c r="D153" s="9"/>
      <c r="E153" s="9"/>
      <c r="F153" s="9"/>
      <c r="G153" s="9"/>
      <c r="H153" s="9"/>
      <c r="I153" s="6"/>
      <c r="J153" s="230">
        <v>6</v>
      </c>
      <c r="K153" s="230">
        <f t="shared" si="11"/>
        <v>25595.5</v>
      </c>
      <c r="L153" s="9"/>
      <c r="M153" s="9"/>
      <c r="N153" s="9"/>
      <c r="O153" s="9"/>
      <c r="P153" s="113"/>
      <c r="R153" s="6"/>
    </row>
    <row r="154" spans="1:18" x14ac:dyDescent="0.2">
      <c r="B154" s="227">
        <v>7</v>
      </c>
      <c r="C154" s="230">
        <f t="shared" si="10"/>
        <v>24594.5</v>
      </c>
      <c r="D154" s="9"/>
      <c r="E154" s="9"/>
      <c r="F154" s="9"/>
      <c r="G154" s="9"/>
      <c r="H154" s="9"/>
      <c r="I154" s="6"/>
      <c r="J154" s="230">
        <v>7</v>
      </c>
      <c r="K154" s="230">
        <f t="shared" si="11"/>
        <v>25602.5</v>
      </c>
      <c r="L154" s="9"/>
      <c r="M154" s="9"/>
      <c r="N154" s="9"/>
      <c r="O154" s="9"/>
      <c r="P154" s="113"/>
      <c r="R154" s="6"/>
    </row>
    <row r="155" spans="1:18" x14ac:dyDescent="0.2">
      <c r="B155" s="227">
        <v>8</v>
      </c>
      <c r="C155" s="230">
        <f t="shared" si="10"/>
        <v>24601.5</v>
      </c>
      <c r="D155" s="9"/>
      <c r="E155" s="9"/>
      <c r="F155" s="9"/>
      <c r="G155" s="9"/>
      <c r="H155" s="9"/>
      <c r="I155" s="6"/>
      <c r="J155" s="230">
        <v>8</v>
      </c>
      <c r="K155" s="230">
        <f t="shared" si="11"/>
        <v>25609.5</v>
      </c>
      <c r="L155" s="9"/>
      <c r="M155" s="9"/>
      <c r="N155" s="9"/>
      <c r="O155" s="9"/>
      <c r="P155" s="113"/>
      <c r="R155" s="6"/>
    </row>
    <row r="156" spans="1:18" x14ac:dyDescent="0.2">
      <c r="B156" s="227">
        <v>9</v>
      </c>
      <c r="C156" s="230">
        <f t="shared" si="10"/>
        <v>24608.5</v>
      </c>
      <c r="D156" s="9"/>
      <c r="E156" s="9"/>
      <c r="F156" s="9"/>
      <c r="G156" s="9"/>
      <c r="H156" s="9"/>
      <c r="I156" s="6"/>
      <c r="J156" s="230">
        <v>9</v>
      </c>
      <c r="K156" s="230">
        <f t="shared" si="11"/>
        <v>25616.5</v>
      </c>
      <c r="L156" s="9"/>
      <c r="M156" s="9"/>
      <c r="N156" s="9"/>
      <c r="O156" s="9"/>
      <c r="P156" s="113"/>
      <c r="R156" s="6"/>
    </row>
    <row r="157" spans="1:18" x14ac:dyDescent="0.2">
      <c r="B157" s="227">
        <v>10</v>
      </c>
      <c r="C157" s="230">
        <f t="shared" si="10"/>
        <v>24615.5</v>
      </c>
      <c r="D157" s="9"/>
      <c r="E157" s="9"/>
      <c r="F157" s="9"/>
      <c r="G157" s="9"/>
      <c r="H157" s="9"/>
      <c r="I157" s="6"/>
      <c r="J157" s="230">
        <v>10</v>
      </c>
      <c r="K157" s="230">
        <f t="shared" si="11"/>
        <v>25623.5</v>
      </c>
      <c r="L157" s="9"/>
      <c r="M157" s="9"/>
      <c r="N157" s="9"/>
      <c r="O157" s="9"/>
      <c r="P157" s="113"/>
      <c r="R157" s="6"/>
    </row>
    <row r="158" spans="1:18" x14ac:dyDescent="0.2">
      <c r="B158" s="227">
        <v>11</v>
      </c>
      <c r="C158" s="230">
        <f t="shared" si="10"/>
        <v>24622.5</v>
      </c>
      <c r="D158" s="9"/>
      <c r="E158" s="9"/>
      <c r="F158" s="9"/>
      <c r="G158" s="9"/>
      <c r="H158" s="9"/>
      <c r="I158" s="6"/>
      <c r="J158" s="230">
        <v>11</v>
      </c>
      <c r="K158" s="230">
        <f t="shared" si="11"/>
        <v>25630.5</v>
      </c>
      <c r="L158" s="9"/>
      <c r="M158" s="9"/>
      <c r="N158" s="9"/>
      <c r="O158" s="9"/>
      <c r="P158" s="113"/>
      <c r="R158" s="6"/>
    </row>
    <row r="159" spans="1:18" x14ac:dyDescent="0.2">
      <c r="B159" s="227">
        <v>12</v>
      </c>
      <c r="C159" s="230">
        <f t="shared" si="10"/>
        <v>24629.5</v>
      </c>
      <c r="D159" s="9"/>
      <c r="E159" s="9"/>
      <c r="F159" s="9"/>
      <c r="G159" s="9"/>
      <c r="H159" s="9"/>
      <c r="I159" s="6"/>
      <c r="J159" s="230">
        <v>12</v>
      </c>
      <c r="K159" s="230">
        <f t="shared" si="11"/>
        <v>25637.5</v>
      </c>
      <c r="L159" s="9"/>
      <c r="M159" s="9"/>
      <c r="N159" s="9"/>
      <c r="O159" s="9"/>
      <c r="P159" s="113"/>
      <c r="R159" s="6"/>
    </row>
    <row r="160" spans="1:18" x14ac:dyDescent="0.2">
      <c r="B160" s="227">
        <v>13</v>
      </c>
      <c r="C160" s="230">
        <f t="shared" si="10"/>
        <v>24636.5</v>
      </c>
      <c r="D160" s="9"/>
      <c r="E160" s="9"/>
      <c r="F160" s="9"/>
      <c r="G160" s="9"/>
      <c r="H160" s="9"/>
      <c r="I160" s="6"/>
      <c r="J160" s="230">
        <v>13</v>
      </c>
      <c r="K160" s="230">
        <f t="shared" si="11"/>
        <v>25644.5</v>
      </c>
      <c r="L160" s="9"/>
      <c r="M160" s="9"/>
      <c r="N160" s="9"/>
      <c r="O160" s="9"/>
      <c r="P160" s="113"/>
      <c r="R160" s="6"/>
    </row>
    <row r="161" spans="2:18" x14ac:dyDescent="0.2">
      <c r="B161" s="227">
        <v>14</v>
      </c>
      <c r="C161" s="230">
        <f t="shared" si="10"/>
        <v>24643.5</v>
      </c>
      <c r="D161" s="9"/>
      <c r="E161" s="9"/>
      <c r="F161" s="9"/>
      <c r="G161" s="9"/>
      <c r="H161" s="9"/>
      <c r="I161" s="6"/>
      <c r="J161" s="230">
        <v>14</v>
      </c>
      <c r="K161" s="230">
        <f t="shared" si="11"/>
        <v>25651.5</v>
      </c>
      <c r="L161" s="9"/>
      <c r="M161" s="9"/>
      <c r="N161" s="9"/>
      <c r="O161" s="9"/>
      <c r="P161" s="113"/>
      <c r="R161" s="6"/>
    </row>
    <row r="162" spans="2:18" x14ac:dyDescent="0.2">
      <c r="B162" s="227">
        <v>15</v>
      </c>
      <c r="C162" s="230">
        <f t="shared" si="10"/>
        <v>24650.5</v>
      </c>
      <c r="D162" s="9"/>
      <c r="E162" s="9"/>
      <c r="F162" s="9"/>
      <c r="G162" s="9"/>
      <c r="H162" s="9"/>
      <c r="I162" s="6"/>
      <c r="J162" s="230">
        <v>15</v>
      </c>
      <c r="K162" s="230">
        <f t="shared" si="11"/>
        <v>25658.5</v>
      </c>
      <c r="L162" s="9"/>
      <c r="M162" s="9"/>
      <c r="N162" s="9"/>
      <c r="O162" s="9"/>
      <c r="P162" s="113"/>
      <c r="R162" s="6"/>
    </row>
    <row r="163" spans="2:18" x14ac:dyDescent="0.2">
      <c r="B163" s="227">
        <v>16</v>
      </c>
      <c r="C163" s="230">
        <f t="shared" si="10"/>
        <v>24657.5</v>
      </c>
      <c r="D163" s="9"/>
      <c r="E163" s="9"/>
      <c r="F163" s="9"/>
      <c r="G163" s="9"/>
      <c r="H163" s="9"/>
      <c r="I163" s="6"/>
      <c r="J163" s="230">
        <v>16</v>
      </c>
      <c r="K163" s="230">
        <f t="shared" si="11"/>
        <v>25665.5</v>
      </c>
      <c r="L163" s="9"/>
      <c r="M163" s="9"/>
      <c r="N163" s="9"/>
      <c r="O163" s="9"/>
      <c r="P163" s="113"/>
      <c r="R163" s="6"/>
    </row>
    <row r="164" spans="2:18" x14ac:dyDescent="0.2">
      <c r="B164" s="227">
        <v>17</v>
      </c>
      <c r="C164" s="230">
        <f t="shared" si="10"/>
        <v>24664.5</v>
      </c>
      <c r="D164" s="9"/>
      <c r="E164" s="9"/>
      <c r="F164" s="9"/>
      <c r="G164" s="9"/>
      <c r="H164" s="9"/>
      <c r="I164" s="6"/>
      <c r="J164" s="230">
        <v>17</v>
      </c>
      <c r="K164" s="230">
        <f t="shared" si="11"/>
        <v>25672.5</v>
      </c>
      <c r="L164" s="9"/>
      <c r="M164" s="9"/>
      <c r="N164" s="9"/>
      <c r="O164" s="9"/>
      <c r="P164" s="113"/>
      <c r="R164" s="6"/>
    </row>
    <row r="165" spans="2:18" x14ac:dyDescent="0.2">
      <c r="B165" s="227">
        <v>18</v>
      </c>
      <c r="C165" s="230">
        <f t="shared" si="10"/>
        <v>24671.5</v>
      </c>
      <c r="D165" s="9"/>
      <c r="E165" s="9"/>
      <c r="F165" s="9"/>
      <c r="G165" s="9"/>
      <c r="H165" s="9"/>
      <c r="I165" s="6"/>
      <c r="J165" s="230">
        <v>18</v>
      </c>
      <c r="K165" s="230">
        <f t="shared" si="11"/>
        <v>25679.5</v>
      </c>
      <c r="L165" s="9"/>
      <c r="M165" s="9"/>
      <c r="N165" s="9"/>
      <c r="O165" s="9"/>
      <c r="P165" s="113"/>
      <c r="R165" s="6"/>
    </row>
    <row r="166" spans="2:18" x14ac:dyDescent="0.2">
      <c r="B166" s="227">
        <v>19</v>
      </c>
      <c r="C166" s="230">
        <f t="shared" si="10"/>
        <v>24678.5</v>
      </c>
      <c r="D166" s="9"/>
      <c r="E166" s="9"/>
      <c r="F166" s="9"/>
      <c r="G166" s="9"/>
      <c r="H166" s="9"/>
      <c r="I166" s="6"/>
      <c r="J166" s="230">
        <v>19</v>
      </c>
      <c r="K166" s="230">
        <f t="shared" si="11"/>
        <v>25686.5</v>
      </c>
      <c r="L166" s="9"/>
      <c r="M166" s="9"/>
      <c r="N166" s="9"/>
      <c r="O166" s="9"/>
      <c r="P166" s="113"/>
      <c r="R166" s="6"/>
    </row>
    <row r="167" spans="2:18" x14ac:dyDescent="0.2">
      <c r="B167" s="227">
        <v>20</v>
      </c>
      <c r="C167" s="230">
        <f t="shared" si="10"/>
        <v>24685.5</v>
      </c>
      <c r="D167" s="9"/>
      <c r="E167" s="9"/>
      <c r="F167" s="9"/>
      <c r="G167" s="9"/>
      <c r="H167" s="9"/>
      <c r="I167" s="6"/>
      <c r="J167" s="230">
        <v>20</v>
      </c>
      <c r="K167" s="230">
        <f t="shared" si="11"/>
        <v>25693.5</v>
      </c>
      <c r="L167" s="9"/>
      <c r="M167" s="9"/>
      <c r="N167" s="9"/>
      <c r="O167" s="9"/>
      <c r="P167" s="113"/>
      <c r="R167" s="6"/>
    </row>
    <row r="168" spans="2:18" x14ac:dyDescent="0.2">
      <c r="B168" s="227">
        <v>21</v>
      </c>
      <c r="C168" s="230">
        <f t="shared" si="10"/>
        <v>24692.5</v>
      </c>
      <c r="D168" s="9"/>
      <c r="E168" s="9"/>
      <c r="F168" s="9"/>
      <c r="G168" s="9"/>
      <c r="H168" s="9"/>
      <c r="I168" s="6"/>
      <c r="J168" s="230">
        <v>21</v>
      </c>
      <c r="K168" s="230">
        <f t="shared" si="11"/>
        <v>25700.5</v>
      </c>
      <c r="L168" s="9"/>
      <c r="M168" s="9"/>
      <c r="N168" s="9"/>
      <c r="O168" s="9"/>
      <c r="P168" s="113"/>
      <c r="R168" s="6"/>
    </row>
    <row r="169" spans="2:18" x14ac:dyDescent="0.2">
      <c r="B169" s="227">
        <v>22</v>
      </c>
      <c r="C169" s="230">
        <f t="shared" si="10"/>
        <v>24699.5</v>
      </c>
      <c r="D169" s="9"/>
      <c r="E169" s="9"/>
      <c r="F169" s="9"/>
      <c r="G169" s="9"/>
      <c r="H169" s="9"/>
      <c r="I169" s="6"/>
      <c r="J169" s="230">
        <v>22</v>
      </c>
      <c r="K169" s="230">
        <f t="shared" si="11"/>
        <v>25707.5</v>
      </c>
      <c r="L169" s="9"/>
      <c r="M169" s="9"/>
      <c r="N169" s="9"/>
      <c r="O169" s="9"/>
      <c r="P169" s="113"/>
      <c r="R169" s="6"/>
    </row>
    <row r="170" spans="2:18" x14ac:dyDescent="0.2">
      <c r="B170" s="227">
        <v>23</v>
      </c>
      <c r="C170" s="230">
        <f t="shared" si="10"/>
        <v>24706.5</v>
      </c>
      <c r="D170" s="9"/>
      <c r="E170" s="9"/>
      <c r="F170" s="9"/>
      <c r="G170" s="9"/>
      <c r="H170" s="9"/>
      <c r="I170" s="6"/>
      <c r="J170" s="230">
        <v>23</v>
      </c>
      <c r="K170" s="230">
        <f t="shared" si="11"/>
        <v>25714.5</v>
      </c>
      <c r="L170" s="9"/>
      <c r="M170" s="9"/>
      <c r="N170" s="9"/>
      <c r="O170" s="9"/>
      <c r="P170" s="113"/>
      <c r="R170" s="6"/>
    </row>
    <row r="171" spans="2:18" x14ac:dyDescent="0.2">
      <c r="B171" s="227">
        <v>24</v>
      </c>
      <c r="C171" s="230">
        <f t="shared" si="10"/>
        <v>24713.5</v>
      </c>
      <c r="D171" s="9"/>
      <c r="E171" s="9"/>
      <c r="F171" s="9"/>
      <c r="G171" s="9"/>
      <c r="H171" s="9"/>
      <c r="I171" s="6"/>
      <c r="J171" s="230">
        <v>24</v>
      </c>
      <c r="K171" s="230">
        <f t="shared" si="11"/>
        <v>25721.5</v>
      </c>
      <c r="L171" s="9"/>
      <c r="M171" s="9"/>
      <c r="N171" s="9"/>
      <c r="O171" s="9"/>
      <c r="P171" s="113"/>
      <c r="R171" s="6"/>
    </row>
    <row r="172" spans="2:18" x14ac:dyDescent="0.2">
      <c r="B172" s="227">
        <v>25</v>
      </c>
      <c r="C172" s="230">
        <f t="shared" si="10"/>
        <v>24720.5</v>
      </c>
      <c r="D172" s="9"/>
      <c r="E172" s="9"/>
      <c r="F172" s="9"/>
      <c r="G172" s="9"/>
      <c r="H172" s="9"/>
      <c r="I172" s="6"/>
      <c r="J172" s="230">
        <v>25</v>
      </c>
      <c r="K172" s="230">
        <f t="shared" si="11"/>
        <v>25728.5</v>
      </c>
      <c r="L172" s="9"/>
      <c r="M172" s="9"/>
      <c r="N172" s="9"/>
      <c r="O172" s="9"/>
      <c r="P172" s="113"/>
      <c r="R172" s="6"/>
    </row>
    <row r="173" spans="2:18" x14ac:dyDescent="0.2">
      <c r="B173" s="227">
        <v>26</v>
      </c>
      <c r="C173" s="230">
        <f t="shared" si="10"/>
        <v>24727.5</v>
      </c>
      <c r="D173" s="9"/>
      <c r="E173" s="9"/>
      <c r="F173" s="9"/>
      <c r="G173" s="9"/>
      <c r="H173" s="9"/>
      <c r="I173" s="6"/>
      <c r="J173" s="230">
        <v>26</v>
      </c>
      <c r="K173" s="230">
        <f t="shared" si="11"/>
        <v>25735.5</v>
      </c>
      <c r="L173" s="9"/>
      <c r="M173" s="9"/>
      <c r="N173" s="9"/>
      <c r="O173" s="9"/>
      <c r="P173" s="113"/>
      <c r="R173" s="6"/>
    </row>
    <row r="174" spans="2:18" x14ac:dyDescent="0.2">
      <c r="B174" s="227">
        <v>27</v>
      </c>
      <c r="C174" s="230">
        <f t="shared" si="10"/>
        <v>24734.5</v>
      </c>
      <c r="D174" s="9"/>
      <c r="E174" s="9"/>
      <c r="F174" s="9"/>
      <c r="G174" s="9"/>
      <c r="H174" s="9"/>
      <c r="I174" s="6"/>
      <c r="J174" s="230">
        <v>27</v>
      </c>
      <c r="K174" s="230">
        <f t="shared" si="11"/>
        <v>25742.5</v>
      </c>
      <c r="L174" s="9"/>
      <c r="M174" s="9"/>
      <c r="N174" s="9"/>
      <c r="O174" s="9"/>
      <c r="P174" s="113"/>
      <c r="R174" s="6"/>
    </row>
    <row r="175" spans="2:18" x14ac:dyDescent="0.2">
      <c r="B175" s="227">
        <v>28</v>
      </c>
      <c r="C175" s="230">
        <f t="shared" si="10"/>
        <v>24741.5</v>
      </c>
      <c r="D175" s="9"/>
      <c r="E175" s="9"/>
      <c r="F175" s="9"/>
      <c r="G175" s="9"/>
      <c r="H175" s="9"/>
      <c r="I175" s="6"/>
      <c r="J175" s="230">
        <v>28</v>
      </c>
      <c r="K175" s="230">
        <f t="shared" si="11"/>
        <v>25749.5</v>
      </c>
      <c r="L175" s="9"/>
      <c r="M175" s="9"/>
      <c r="N175" s="9"/>
      <c r="O175" s="9"/>
      <c r="P175" s="113"/>
      <c r="R175" s="6"/>
    </row>
    <row r="176" spans="2:18" x14ac:dyDescent="0.2">
      <c r="B176" s="227">
        <v>29</v>
      </c>
      <c r="C176" s="230">
        <f t="shared" si="10"/>
        <v>24748.5</v>
      </c>
      <c r="D176" s="9"/>
      <c r="E176" s="9"/>
      <c r="F176" s="9"/>
      <c r="G176" s="9"/>
      <c r="H176" s="9"/>
      <c r="I176" s="6"/>
      <c r="J176" s="230">
        <v>29</v>
      </c>
      <c r="K176" s="230">
        <f t="shared" si="11"/>
        <v>25756.5</v>
      </c>
      <c r="L176" s="9"/>
      <c r="M176" s="9"/>
      <c r="N176" s="9"/>
      <c r="O176" s="9"/>
      <c r="P176" s="113"/>
      <c r="R176" s="6"/>
    </row>
    <row r="177" spans="2:18" x14ac:dyDescent="0.2">
      <c r="B177" s="227">
        <v>30</v>
      </c>
      <c r="C177" s="230">
        <f t="shared" si="10"/>
        <v>24755.5</v>
      </c>
      <c r="D177" s="9"/>
      <c r="E177" s="9"/>
      <c r="F177" s="9"/>
      <c r="G177" s="9"/>
      <c r="H177" s="9"/>
      <c r="I177" s="6"/>
      <c r="J177" s="230">
        <v>30</v>
      </c>
      <c r="K177" s="230">
        <f t="shared" si="11"/>
        <v>25763.5</v>
      </c>
      <c r="L177" s="9"/>
      <c r="M177" s="9"/>
      <c r="N177" s="9"/>
      <c r="O177" s="9"/>
      <c r="P177" s="113"/>
      <c r="R177" s="6"/>
    </row>
    <row r="178" spans="2:18" x14ac:dyDescent="0.2">
      <c r="B178" s="227">
        <v>31</v>
      </c>
      <c r="C178" s="230">
        <f t="shared" si="10"/>
        <v>24762.5</v>
      </c>
      <c r="D178" s="9"/>
      <c r="E178" s="9"/>
      <c r="F178" s="9"/>
      <c r="G178" s="9"/>
      <c r="H178" s="9"/>
      <c r="I178" s="6"/>
      <c r="J178" s="230">
        <v>31</v>
      </c>
      <c r="K178" s="230">
        <f t="shared" si="11"/>
        <v>25770.5</v>
      </c>
      <c r="L178" s="9"/>
      <c r="M178" s="9"/>
      <c r="N178" s="9"/>
      <c r="O178" s="9"/>
      <c r="P178" s="113"/>
      <c r="R178" s="6"/>
    </row>
    <row r="179" spans="2:18" x14ac:dyDescent="0.2">
      <c r="B179" s="227">
        <v>32</v>
      </c>
      <c r="C179" s="230">
        <f t="shared" si="10"/>
        <v>24769.5</v>
      </c>
      <c r="D179" s="9"/>
      <c r="E179" s="9"/>
      <c r="F179" s="9"/>
      <c r="G179" s="9"/>
      <c r="H179" s="9"/>
      <c r="I179" s="6"/>
      <c r="J179" s="230">
        <v>32</v>
      </c>
      <c r="K179" s="230">
        <f t="shared" si="11"/>
        <v>25777.5</v>
      </c>
      <c r="L179" s="9"/>
      <c r="M179" s="9"/>
      <c r="N179" s="9"/>
      <c r="O179" s="9"/>
      <c r="P179" s="113"/>
      <c r="R179" s="6"/>
    </row>
    <row r="180" spans="2:18" x14ac:dyDescent="0.2">
      <c r="B180" s="227">
        <v>33</v>
      </c>
      <c r="C180" s="230">
        <f t="shared" si="10"/>
        <v>24776.5</v>
      </c>
      <c r="D180" s="9"/>
      <c r="E180" s="9"/>
      <c r="F180" s="9"/>
      <c r="G180" s="9"/>
      <c r="H180" s="9"/>
      <c r="I180" s="6"/>
      <c r="J180" s="230">
        <v>33</v>
      </c>
      <c r="K180" s="230">
        <f t="shared" si="11"/>
        <v>25784.5</v>
      </c>
      <c r="L180" s="9"/>
      <c r="M180" s="9"/>
      <c r="N180" s="9"/>
      <c r="O180" s="9"/>
      <c r="P180" s="113"/>
      <c r="R180" s="6"/>
    </row>
    <row r="181" spans="2:18" x14ac:dyDescent="0.2">
      <c r="B181" s="227">
        <v>34</v>
      </c>
      <c r="C181" s="230">
        <f t="shared" si="10"/>
        <v>24783.5</v>
      </c>
      <c r="D181" s="9"/>
      <c r="E181" s="9"/>
      <c r="F181" s="9"/>
      <c r="G181" s="9"/>
      <c r="H181" s="9"/>
      <c r="I181" s="6"/>
      <c r="J181" s="230">
        <v>34</v>
      </c>
      <c r="K181" s="230">
        <f t="shared" si="11"/>
        <v>25791.5</v>
      </c>
      <c r="L181" s="9"/>
      <c r="M181" s="9"/>
      <c r="N181" s="9"/>
      <c r="O181" s="9"/>
      <c r="P181" s="113"/>
      <c r="R181" s="6"/>
    </row>
    <row r="182" spans="2:18" x14ac:dyDescent="0.2">
      <c r="B182" s="227">
        <v>35</v>
      </c>
      <c r="C182" s="230">
        <f t="shared" si="10"/>
        <v>24790.5</v>
      </c>
      <c r="D182" s="9"/>
      <c r="E182" s="9"/>
      <c r="F182" s="9"/>
      <c r="G182" s="9"/>
      <c r="H182" s="9"/>
      <c r="I182" s="6"/>
      <c r="J182" s="230">
        <v>35</v>
      </c>
      <c r="K182" s="230">
        <f t="shared" si="11"/>
        <v>25798.5</v>
      </c>
      <c r="L182" s="9"/>
      <c r="M182" s="9"/>
      <c r="N182" s="9"/>
      <c r="O182" s="9"/>
      <c r="P182" s="113"/>
      <c r="R182" s="6"/>
    </row>
    <row r="183" spans="2:18" x14ac:dyDescent="0.2">
      <c r="B183" s="227">
        <v>36</v>
      </c>
      <c r="C183" s="230">
        <f t="shared" si="10"/>
        <v>24797.5</v>
      </c>
      <c r="D183" s="9"/>
      <c r="E183" s="9"/>
      <c r="F183" s="9"/>
      <c r="G183" s="9"/>
      <c r="H183" s="9"/>
      <c r="I183" s="6"/>
      <c r="J183" s="230">
        <v>36</v>
      </c>
      <c r="K183" s="230">
        <f t="shared" si="11"/>
        <v>25805.5</v>
      </c>
      <c r="L183" s="9"/>
      <c r="M183" s="9"/>
      <c r="N183" s="9"/>
      <c r="O183" s="9"/>
      <c r="P183" s="113"/>
      <c r="R183" s="6"/>
    </row>
    <row r="184" spans="2:18" x14ac:dyDescent="0.2">
      <c r="B184" s="227">
        <v>37</v>
      </c>
      <c r="C184" s="230">
        <f t="shared" si="10"/>
        <v>24804.5</v>
      </c>
      <c r="D184" s="9"/>
      <c r="E184" s="9"/>
      <c r="F184" s="9"/>
      <c r="G184" s="9"/>
      <c r="H184" s="9"/>
      <c r="I184" s="6"/>
      <c r="J184" s="230">
        <v>37</v>
      </c>
      <c r="K184" s="230">
        <f t="shared" si="11"/>
        <v>25812.5</v>
      </c>
      <c r="L184" s="9"/>
      <c r="M184" s="9"/>
      <c r="N184" s="9"/>
      <c r="O184" s="9"/>
      <c r="P184" s="113"/>
      <c r="R184" s="6"/>
    </row>
    <row r="185" spans="2:18" x14ac:dyDescent="0.2">
      <c r="B185" s="227">
        <v>38</v>
      </c>
      <c r="C185" s="230">
        <f t="shared" si="10"/>
        <v>24811.5</v>
      </c>
      <c r="D185" s="9"/>
      <c r="E185" s="9"/>
      <c r="F185" s="9"/>
      <c r="G185" s="9"/>
      <c r="H185" s="9"/>
      <c r="I185" s="6"/>
      <c r="J185" s="230">
        <v>38</v>
      </c>
      <c r="K185" s="230">
        <f t="shared" si="11"/>
        <v>25819.5</v>
      </c>
      <c r="L185" s="9"/>
      <c r="M185" s="9"/>
      <c r="N185" s="9"/>
      <c r="O185" s="9"/>
      <c r="P185" s="113"/>
      <c r="R185" s="6"/>
    </row>
    <row r="186" spans="2:18" x14ac:dyDescent="0.2">
      <c r="B186" s="227">
        <v>39</v>
      </c>
      <c r="C186" s="230">
        <f t="shared" si="10"/>
        <v>24818.5</v>
      </c>
      <c r="D186" s="9"/>
      <c r="E186" s="9"/>
      <c r="F186" s="9"/>
      <c r="G186" s="9"/>
      <c r="H186" s="9"/>
      <c r="I186" s="6"/>
      <c r="J186" s="230">
        <v>39</v>
      </c>
      <c r="K186" s="230">
        <f t="shared" si="11"/>
        <v>25826.5</v>
      </c>
      <c r="L186" s="9"/>
      <c r="M186" s="9"/>
      <c r="N186" s="9"/>
      <c r="O186" s="9"/>
      <c r="P186" s="113"/>
      <c r="R186" s="6"/>
    </row>
    <row r="187" spans="2:18" x14ac:dyDescent="0.2">
      <c r="B187" s="227">
        <v>40</v>
      </c>
      <c r="C187" s="230">
        <f t="shared" si="10"/>
        <v>24825.5</v>
      </c>
      <c r="D187" s="9"/>
      <c r="E187" s="9"/>
      <c r="F187" s="9"/>
      <c r="G187" s="9"/>
      <c r="H187" s="9"/>
      <c r="I187" s="6"/>
      <c r="J187" s="230">
        <v>40</v>
      </c>
      <c r="K187" s="230">
        <f t="shared" si="11"/>
        <v>25833.5</v>
      </c>
      <c r="L187" s="9"/>
      <c r="M187" s="9"/>
      <c r="N187" s="9"/>
      <c r="O187" s="9"/>
      <c r="P187" s="113"/>
      <c r="R187" s="6"/>
    </row>
    <row r="188" spans="2:18" x14ac:dyDescent="0.2">
      <c r="B188" s="227">
        <v>41</v>
      </c>
      <c r="C188" s="230">
        <f t="shared" si="10"/>
        <v>24832.5</v>
      </c>
      <c r="D188" s="9"/>
      <c r="E188" s="9"/>
      <c r="F188" s="9"/>
      <c r="G188" s="9"/>
      <c r="H188" s="9"/>
      <c r="I188" s="6"/>
      <c r="J188" s="230">
        <v>41</v>
      </c>
      <c r="K188" s="230">
        <f t="shared" si="11"/>
        <v>25840.5</v>
      </c>
      <c r="L188" s="9"/>
      <c r="M188" s="9"/>
      <c r="N188" s="9"/>
      <c r="O188" s="9"/>
      <c r="P188" s="113"/>
      <c r="R188" s="6"/>
    </row>
    <row r="189" spans="2:18" x14ac:dyDescent="0.2">
      <c r="B189" s="227">
        <v>42</v>
      </c>
      <c r="C189" s="230">
        <f t="shared" si="10"/>
        <v>24839.5</v>
      </c>
      <c r="D189" s="9"/>
      <c r="E189" s="9"/>
      <c r="F189" s="9"/>
      <c r="G189" s="9"/>
      <c r="H189" s="9"/>
      <c r="I189" s="6"/>
      <c r="J189" s="230">
        <v>42</v>
      </c>
      <c r="K189" s="230">
        <f t="shared" si="11"/>
        <v>25847.5</v>
      </c>
      <c r="L189" s="9"/>
      <c r="M189" s="9"/>
      <c r="N189" s="9"/>
      <c r="O189" s="9"/>
      <c r="P189" s="113"/>
      <c r="R189" s="6"/>
    </row>
    <row r="190" spans="2:18" x14ac:dyDescent="0.2">
      <c r="B190" s="227">
        <v>43</v>
      </c>
      <c r="C190" s="230">
        <f t="shared" si="10"/>
        <v>24846.5</v>
      </c>
      <c r="D190" s="9"/>
      <c r="E190" s="9"/>
      <c r="F190" s="9"/>
      <c r="G190" s="9"/>
      <c r="H190" s="9"/>
      <c r="I190" s="6"/>
      <c r="J190" s="230">
        <v>43</v>
      </c>
      <c r="K190" s="230">
        <f t="shared" si="11"/>
        <v>25854.5</v>
      </c>
      <c r="L190" s="9"/>
      <c r="M190" s="9"/>
      <c r="N190" s="9"/>
      <c r="O190" s="9"/>
      <c r="P190" s="113"/>
      <c r="R190" s="6"/>
    </row>
    <row r="191" spans="2:18" x14ac:dyDescent="0.2">
      <c r="B191" s="227">
        <v>44</v>
      </c>
      <c r="C191" s="230">
        <f t="shared" si="10"/>
        <v>24853.5</v>
      </c>
      <c r="D191" s="9"/>
      <c r="E191" s="9"/>
      <c r="F191" s="9"/>
      <c r="G191" s="9"/>
      <c r="H191" s="9"/>
      <c r="I191" s="6"/>
      <c r="J191" s="230">
        <v>44</v>
      </c>
      <c r="K191" s="230">
        <f t="shared" si="11"/>
        <v>25861.5</v>
      </c>
      <c r="L191" s="9"/>
      <c r="M191" s="9"/>
      <c r="N191" s="9"/>
      <c r="O191" s="9"/>
      <c r="P191" s="113"/>
      <c r="R191" s="6"/>
    </row>
    <row r="192" spans="2:18" x14ac:dyDescent="0.2">
      <c r="B192" s="227">
        <v>45</v>
      </c>
      <c r="C192" s="230">
        <f t="shared" si="10"/>
        <v>24860.5</v>
      </c>
      <c r="D192" s="9"/>
      <c r="E192" s="9"/>
      <c r="F192" s="9"/>
      <c r="G192" s="9"/>
      <c r="H192" s="9"/>
      <c r="I192" s="6"/>
      <c r="J192" s="230">
        <v>45</v>
      </c>
      <c r="K192" s="230">
        <f t="shared" si="11"/>
        <v>25868.5</v>
      </c>
      <c r="L192" s="9"/>
      <c r="M192" s="9"/>
      <c r="N192" s="9"/>
      <c r="O192" s="9"/>
      <c r="P192" s="113"/>
      <c r="R192" s="6"/>
    </row>
    <row r="193" spans="2:18" x14ac:dyDescent="0.2">
      <c r="B193" s="227">
        <v>46</v>
      </c>
      <c r="C193" s="230">
        <f t="shared" si="10"/>
        <v>24867.5</v>
      </c>
      <c r="D193" s="9"/>
      <c r="E193" s="9"/>
      <c r="F193" s="9"/>
      <c r="G193" s="9"/>
      <c r="H193" s="9"/>
      <c r="I193" s="6"/>
      <c r="J193" s="230">
        <v>46</v>
      </c>
      <c r="K193" s="230">
        <f t="shared" si="11"/>
        <v>25875.5</v>
      </c>
      <c r="L193" s="9"/>
      <c r="M193" s="9"/>
      <c r="N193" s="9"/>
      <c r="O193" s="9"/>
      <c r="P193" s="113"/>
      <c r="R193" s="6"/>
    </row>
    <row r="194" spans="2:18" x14ac:dyDescent="0.2">
      <c r="B194" s="227">
        <v>47</v>
      </c>
      <c r="C194" s="230">
        <f t="shared" si="10"/>
        <v>24874.5</v>
      </c>
      <c r="D194" s="9"/>
      <c r="E194" s="9"/>
      <c r="F194" s="9"/>
      <c r="G194" s="9"/>
      <c r="H194" s="9"/>
      <c r="I194" s="6"/>
      <c r="J194" s="230">
        <v>47</v>
      </c>
      <c r="K194" s="230">
        <f t="shared" si="11"/>
        <v>25882.5</v>
      </c>
      <c r="L194" s="9"/>
      <c r="M194" s="9"/>
      <c r="N194" s="9"/>
      <c r="O194" s="9"/>
      <c r="P194" s="113"/>
      <c r="R194" s="6"/>
    </row>
    <row r="195" spans="2:18" x14ac:dyDescent="0.2">
      <c r="B195" s="227">
        <v>48</v>
      </c>
      <c r="C195" s="230">
        <f t="shared" si="10"/>
        <v>24881.5</v>
      </c>
      <c r="D195" s="9"/>
      <c r="E195" s="9"/>
      <c r="F195" s="9"/>
      <c r="G195" s="9"/>
      <c r="H195" s="9"/>
      <c r="I195" s="6"/>
      <c r="J195" s="230">
        <v>48</v>
      </c>
      <c r="K195" s="230">
        <f t="shared" si="11"/>
        <v>25889.5</v>
      </c>
      <c r="L195" s="9"/>
      <c r="M195" s="9"/>
      <c r="N195" s="9"/>
      <c r="O195" s="9"/>
      <c r="P195" s="113"/>
      <c r="R195" s="6"/>
    </row>
    <row r="196" spans="2:18" x14ac:dyDescent="0.2">
      <c r="B196" s="227">
        <v>49</v>
      </c>
      <c r="C196" s="230">
        <f t="shared" si="10"/>
        <v>24888.5</v>
      </c>
      <c r="D196" s="9"/>
      <c r="E196" s="9"/>
      <c r="F196" s="9"/>
      <c r="G196" s="9"/>
      <c r="H196" s="9"/>
      <c r="I196" s="6"/>
      <c r="J196" s="230">
        <v>49</v>
      </c>
      <c r="K196" s="230">
        <f t="shared" si="11"/>
        <v>25896.5</v>
      </c>
      <c r="L196" s="9"/>
      <c r="M196" s="9"/>
      <c r="N196" s="9"/>
      <c r="O196" s="9"/>
      <c r="P196" s="113"/>
      <c r="R196" s="6"/>
    </row>
    <row r="197" spans="2:18" x14ac:dyDescent="0.2">
      <c r="B197" s="227">
        <v>50</v>
      </c>
      <c r="C197" s="230">
        <f t="shared" si="10"/>
        <v>24895.5</v>
      </c>
      <c r="D197" s="9"/>
      <c r="E197" s="9"/>
      <c r="F197" s="9"/>
      <c r="G197" s="9"/>
      <c r="H197" s="9"/>
      <c r="I197" s="6"/>
      <c r="J197" s="230">
        <v>50</v>
      </c>
      <c r="K197" s="230">
        <f t="shared" si="11"/>
        <v>25903.5</v>
      </c>
      <c r="L197" s="9"/>
      <c r="M197" s="9"/>
      <c r="N197" s="9"/>
      <c r="O197" s="9"/>
      <c r="P197" s="113"/>
      <c r="R197" s="6"/>
    </row>
    <row r="198" spans="2:18" x14ac:dyDescent="0.2">
      <c r="B198" s="227">
        <v>51</v>
      </c>
      <c r="C198" s="230">
        <f t="shared" si="10"/>
        <v>24902.5</v>
      </c>
      <c r="D198" s="9"/>
      <c r="E198" s="9"/>
      <c r="F198" s="9"/>
      <c r="G198" s="9"/>
      <c r="H198" s="9"/>
      <c r="I198" s="6"/>
      <c r="J198" s="230">
        <v>51</v>
      </c>
      <c r="K198" s="230">
        <f t="shared" si="11"/>
        <v>25910.5</v>
      </c>
      <c r="L198" s="9"/>
      <c r="M198" s="9"/>
      <c r="N198" s="9"/>
      <c r="O198" s="9"/>
      <c r="P198" s="113"/>
      <c r="R198" s="6"/>
    </row>
    <row r="199" spans="2:18" x14ac:dyDescent="0.2">
      <c r="B199" s="227">
        <v>52</v>
      </c>
      <c r="C199" s="230">
        <f t="shared" si="10"/>
        <v>24909.5</v>
      </c>
      <c r="D199" s="9"/>
      <c r="E199" s="9"/>
      <c r="F199" s="9"/>
      <c r="G199" s="9"/>
      <c r="H199" s="9"/>
      <c r="I199" s="6"/>
      <c r="J199" s="230">
        <v>52</v>
      </c>
      <c r="K199" s="230">
        <f t="shared" si="11"/>
        <v>25917.5</v>
      </c>
      <c r="L199" s="9"/>
      <c r="M199" s="9"/>
      <c r="N199" s="9"/>
      <c r="O199" s="9"/>
      <c r="P199" s="113"/>
      <c r="R199" s="6"/>
    </row>
    <row r="200" spans="2:18" x14ac:dyDescent="0.2">
      <c r="B200" s="227">
        <v>53</v>
      </c>
      <c r="C200" s="230">
        <f t="shared" si="10"/>
        <v>24916.5</v>
      </c>
      <c r="D200" s="9"/>
      <c r="E200" s="9"/>
      <c r="F200" s="9"/>
      <c r="G200" s="9"/>
      <c r="H200" s="9"/>
      <c r="I200" s="6"/>
      <c r="J200" s="230">
        <v>53</v>
      </c>
      <c r="K200" s="230">
        <f t="shared" si="11"/>
        <v>25924.5</v>
      </c>
      <c r="L200" s="9"/>
      <c r="M200" s="9"/>
      <c r="N200" s="9"/>
      <c r="O200" s="9"/>
      <c r="P200" s="113"/>
      <c r="R200" s="6"/>
    </row>
    <row r="201" spans="2:18" x14ac:dyDescent="0.2">
      <c r="B201" s="227">
        <v>54</v>
      </c>
      <c r="C201" s="230">
        <f t="shared" si="10"/>
        <v>24923.5</v>
      </c>
      <c r="D201" s="9"/>
      <c r="E201" s="9"/>
      <c r="F201" s="9"/>
      <c r="G201" s="9"/>
      <c r="H201" s="9"/>
      <c r="I201" s="6"/>
      <c r="J201" s="230">
        <v>54</v>
      </c>
      <c r="K201" s="230">
        <f t="shared" si="11"/>
        <v>25931.5</v>
      </c>
      <c r="L201" s="9"/>
      <c r="M201" s="9"/>
      <c r="N201" s="9"/>
      <c r="O201" s="9"/>
      <c r="P201" s="113"/>
      <c r="R201" s="6"/>
    </row>
    <row r="202" spans="2:18" x14ac:dyDescent="0.2">
      <c r="B202" s="227">
        <v>55</v>
      </c>
      <c r="C202" s="230">
        <f t="shared" si="10"/>
        <v>24930.5</v>
      </c>
      <c r="D202" s="9"/>
      <c r="E202" s="9"/>
      <c r="F202" s="9"/>
      <c r="G202" s="9"/>
      <c r="H202" s="9"/>
      <c r="I202" s="6"/>
      <c r="J202" s="230">
        <v>55</v>
      </c>
      <c r="K202" s="230">
        <f t="shared" si="11"/>
        <v>25938.5</v>
      </c>
      <c r="L202" s="9"/>
      <c r="M202" s="9"/>
      <c r="N202" s="9"/>
      <c r="O202" s="9"/>
      <c r="P202" s="113"/>
      <c r="R202" s="6"/>
    </row>
    <row r="203" spans="2:18" x14ac:dyDescent="0.2">
      <c r="B203" s="227">
        <v>56</v>
      </c>
      <c r="C203" s="230">
        <f t="shared" si="10"/>
        <v>24937.5</v>
      </c>
      <c r="D203" s="9"/>
      <c r="E203" s="9"/>
      <c r="F203" s="9"/>
      <c r="G203" s="9"/>
      <c r="H203" s="9"/>
      <c r="I203" s="6"/>
      <c r="J203" s="230">
        <v>56</v>
      </c>
      <c r="K203" s="230">
        <f t="shared" si="11"/>
        <v>25945.5</v>
      </c>
      <c r="L203" s="9"/>
      <c r="M203" s="9"/>
      <c r="N203" s="9"/>
      <c r="O203" s="9"/>
      <c r="P203" s="113"/>
      <c r="R203" s="6"/>
    </row>
    <row r="204" spans="2:18" x14ac:dyDescent="0.2">
      <c r="B204" s="227">
        <v>57</v>
      </c>
      <c r="C204" s="230">
        <f t="shared" si="10"/>
        <v>24944.5</v>
      </c>
      <c r="D204" s="9"/>
      <c r="E204" s="9"/>
      <c r="F204" s="9"/>
      <c r="G204" s="9"/>
      <c r="H204" s="9"/>
      <c r="I204" s="6"/>
      <c r="J204" s="230">
        <v>57</v>
      </c>
      <c r="K204" s="230">
        <f t="shared" si="11"/>
        <v>25952.5</v>
      </c>
      <c r="L204" s="9"/>
      <c r="M204" s="9"/>
      <c r="N204" s="9"/>
      <c r="O204" s="9"/>
      <c r="P204" s="113"/>
      <c r="R204" s="6"/>
    </row>
    <row r="205" spans="2:18" x14ac:dyDescent="0.2">
      <c r="B205" s="227">
        <v>58</v>
      </c>
      <c r="C205" s="230">
        <f t="shared" si="10"/>
        <v>24951.5</v>
      </c>
      <c r="D205" s="9"/>
      <c r="E205" s="9"/>
      <c r="F205" s="9"/>
      <c r="G205" s="9"/>
      <c r="H205" s="9"/>
      <c r="I205" s="6"/>
      <c r="J205" s="230">
        <v>58</v>
      </c>
      <c r="K205" s="230">
        <f t="shared" si="11"/>
        <v>25959.5</v>
      </c>
      <c r="L205" s="9"/>
      <c r="M205" s="9"/>
      <c r="N205" s="9"/>
      <c r="O205" s="9"/>
      <c r="P205" s="113"/>
      <c r="R205" s="6"/>
    </row>
    <row r="206" spans="2:18" x14ac:dyDescent="0.2">
      <c r="B206" s="227">
        <v>59</v>
      </c>
      <c r="C206" s="230">
        <f t="shared" si="10"/>
        <v>24958.5</v>
      </c>
      <c r="D206" s="9"/>
      <c r="E206" s="9"/>
      <c r="F206" s="9"/>
      <c r="G206" s="9"/>
      <c r="H206" s="9"/>
      <c r="I206" s="6"/>
      <c r="J206" s="230">
        <v>59</v>
      </c>
      <c r="K206" s="230">
        <f t="shared" si="11"/>
        <v>25966.5</v>
      </c>
      <c r="L206" s="9"/>
      <c r="M206" s="9"/>
      <c r="N206" s="9"/>
      <c r="O206" s="9"/>
      <c r="P206" s="113"/>
      <c r="R206" s="6"/>
    </row>
    <row r="207" spans="2:18" x14ac:dyDescent="0.2">
      <c r="B207" s="227">
        <v>60</v>
      </c>
      <c r="C207" s="230">
        <f t="shared" si="10"/>
        <v>24965.5</v>
      </c>
      <c r="D207" s="9"/>
      <c r="E207" s="9"/>
      <c r="F207" s="9"/>
      <c r="G207" s="9"/>
      <c r="H207" s="9"/>
      <c r="I207" s="6"/>
      <c r="J207" s="230">
        <v>60</v>
      </c>
      <c r="K207" s="230">
        <f t="shared" si="11"/>
        <v>25973.5</v>
      </c>
      <c r="L207" s="9"/>
      <c r="M207" s="9"/>
      <c r="N207" s="9"/>
      <c r="O207" s="9"/>
      <c r="P207" s="113"/>
      <c r="R207" s="6"/>
    </row>
    <row r="208" spans="2:18" x14ac:dyDescent="0.2">
      <c r="B208" s="227">
        <v>61</v>
      </c>
      <c r="C208" s="230">
        <f t="shared" si="10"/>
        <v>24972.5</v>
      </c>
      <c r="D208" s="9"/>
      <c r="E208" s="9"/>
      <c r="F208" s="9"/>
      <c r="G208" s="9"/>
      <c r="H208" s="9"/>
      <c r="I208" s="6"/>
      <c r="J208" s="230">
        <v>61</v>
      </c>
      <c r="K208" s="230">
        <f t="shared" si="11"/>
        <v>25980.5</v>
      </c>
      <c r="L208" s="9"/>
      <c r="M208" s="9"/>
      <c r="N208" s="9"/>
      <c r="O208" s="9"/>
      <c r="P208" s="113"/>
      <c r="R208" s="6"/>
    </row>
    <row r="209" spans="2:18" x14ac:dyDescent="0.2">
      <c r="B209" s="227">
        <v>62</v>
      </c>
      <c r="C209" s="230">
        <f t="shared" si="10"/>
        <v>24979.5</v>
      </c>
      <c r="D209" s="9"/>
      <c r="E209" s="9"/>
      <c r="F209" s="9"/>
      <c r="G209" s="9"/>
      <c r="H209" s="9"/>
      <c r="I209" s="6"/>
      <c r="J209" s="230">
        <v>62</v>
      </c>
      <c r="K209" s="230">
        <f t="shared" si="11"/>
        <v>25987.5</v>
      </c>
      <c r="L209" s="9"/>
      <c r="M209" s="9"/>
      <c r="N209" s="9"/>
      <c r="O209" s="9"/>
      <c r="P209" s="113"/>
      <c r="R209" s="6"/>
    </row>
    <row r="210" spans="2:18" x14ac:dyDescent="0.2">
      <c r="B210" s="227">
        <v>63</v>
      </c>
      <c r="C210" s="230">
        <f t="shared" si="10"/>
        <v>24986.5</v>
      </c>
      <c r="D210" s="9"/>
      <c r="E210" s="9"/>
      <c r="F210" s="9"/>
      <c r="G210" s="9"/>
      <c r="H210" s="9"/>
      <c r="I210" s="6"/>
      <c r="J210" s="230">
        <v>63</v>
      </c>
      <c r="K210" s="230">
        <f t="shared" si="11"/>
        <v>25994.5</v>
      </c>
      <c r="L210" s="9"/>
      <c r="M210" s="9"/>
      <c r="N210" s="9"/>
      <c r="O210" s="9"/>
      <c r="P210" s="113"/>
      <c r="R210" s="6"/>
    </row>
    <row r="211" spans="2:18" x14ac:dyDescent="0.2">
      <c r="B211" s="227">
        <v>64</v>
      </c>
      <c r="C211" s="230">
        <f t="shared" si="10"/>
        <v>24993.5</v>
      </c>
      <c r="D211" s="9"/>
      <c r="E211" s="9"/>
      <c r="F211" s="9"/>
      <c r="G211" s="9"/>
      <c r="H211" s="9"/>
      <c r="I211" s="6"/>
      <c r="J211" s="230">
        <v>64</v>
      </c>
      <c r="K211" s="230">
        <f t="shared" si="11"/>
        <v>26001.5</v>
      </c>
      <c r="L211" s="9"/>
      <c r="M211" s="9"/>
      <c r="N211" s="9"/>
      <c r="O211" s="9"/>
      <c r="P211" s="113"/>
      <c r="R211" s="6"/>
    </row>
    <row r="212" spans="2:18" x14ac:dyDescent="0.2">
      <c r="B212" s="227">
        <v>65</v>
      </c>
      <c r="C212" s="230">
        <f t="shared" si="10"/>
        <v>25000.5</v>
      </c>
      <c r="D212" s="9"/>
      <c r="E212" s="9"/>
      <c r="F212" s="9"/>
      <c r="G212" s="9"/>
      <c r="H212" s="9"/>
      <c r="I212" s="6"/>
      <c r="J212" s="230">
        <v>65</v>
      </c>
      <c r="K212" s="230">
        <f t="shared" si="11"/>
        <v>26008.5</v>
      </c>
      <c r="L212" s="9"/>
      <c r="M212" s="9"/>
      <c r="N212" s="9"/>
      <c r="O212" s="9"/>
      <c r="P212" s="113"/>
      <c r="R212" s="6"/>
    </row>
    <row r="213" spans="2:18" x14ac:dyDescent="0.2">
      <c r="B213" s="227">
        <v>66</v>
      </c>
      <c r="C213" s="230">
        <f t="shared" ref="C213:C275" si="12">25501-955.5+B213*7</f>
        <v>25007.5</v>
      </c>
      <c r="D213" s="9"/>
      <c r="E213" s="9"/>
      <c r="F213" s="9"/>
      <c r="G213" s="9"/>
      <c r="H213" s="9"/>
      <c r="I213" s="6"/>
      <c r="J213" s="230">
        <v>66</v>
      </c>
      <c r="K213" s="230">
        <f t="shared" ref="K213:K275" si="13">25501+52.5+J213*7</f>
        <v>26015.5</v>
      </c>
      <c r="L213" s="9"/>
      <c r="M213" s="9"/>
      <c r="N213" s="9"/>
      <c r="O213" s="9"/>
      <c r="P213" s="113"/>
      <c r="R213" s="6"/>
    </row>
    <row r="214" spans="2:18" x14ac:dyDescent="0.2">
      <c r="B214" s="227">
        <v>67</v>
      </c>
      <c r="C214" s="230">
        <f t="shared" si="12"/>
        <v>25014.5</v>
      </c>
      <c r="D214" s="9"/>
      <c r="E214" s="9"/>
      <c r="F214" s="9"/>
      <c r="G214" s="9"/>
      <c r="H214" s="9"/>
      <c r="I214" s="6"/>
      <c r="J214" s="230">
        <v>67</v>
      </c>
      <c r="K214" s="230">
        <f t="shared" si="13"/>
        <v>26022.5</v>
      </c>
      <c r="L214" s="9"/>
      <c r="M214" s="9"/>
      <c r="N214" s="9"/>
      <c r="O214" s="9"/>
      <c r="P214" s="113"/>
      <c r="R214" s="6"/>
    </row>
    <row r="215" spans="2:18" x14ac:dyDescent="0.2">
      <c r="B215" s="227">
        <v>68</v>
      </c>
      <c r="C215" s="230">
        <f t="shared" si="12"/>
        <v>25021.5</v>
      </c>
      <c r="D215" s="9"/>
      <c r="E215" s="9"/>
      <c r="F215" s="9"/>
      <c r="G215" s="9"/>
      <c r="H215" s="9"/>
      <c r="I215" s="6"/>
      <c r="J215" s="230">
        <v>68</v>
      </c>
      <c r="K215" s="230">
        <f t="shared" si="13"/>
        <v>26029.5</v>
      </c>
      <c r="L215" s="9"/>
      <c r="M215" s="9"/>
      <c r="N215" s="9"/>
      <c r="O215" s="9"/>
      <c r="P215" s="113"/>
      <c r="R215" s="6"/>
    </row>
    <row r="216" spans="2:18" x14ac:dyDescent="0.2">
      <c r="B216" s="227">
        <v>69</v>
      </c>
      <c r="C216" s="230">
        <f t="shared" si="12"/>
        <v>25028.5</v>
      </c>
      <c r="D216" s="9"/>
      <c r="E216" s="9"/>
      <c r="F216" s="9"/>
      <c r="G216" s="9"/>
      <c r="H216" s="9"/>
      <c r="I216" s="6"/>
      <c r="J216" s="230">
        <v>69</v>
      </c>
      <c r="K216" s="230">
        <f t="shared" si="13"/>
        <v>26036.5</v>
      </c>
      <c r="L216" s="9"/>
      <c r="M216" s="9"/>
      <c r="N216" s="9"/>
      <c r="O216" s="9"/>
      <c r="P216" s="113"/>
      <c r="R216" s="6"/>
    </row>
    <row r="217" spans="2:18" x14ac:dyDescent="0.2">
      <c r="B217" s="227">
        <v>70</v>
      </c>
      <c r="C217" s="230">
        <f t="shared" si="12"/>
        <v>25035.5</v>
      </c>
      <c r="D217" s="9"/>
      <c r="E217" s="9"/>
      <c r="F217" s="9"/>
      <c r="G217" s="9"/>
      <c r="H217" s="9"/>
      <c r="I217" s="6"/>
      <c r="J217" s="230">
        <v>70</v>
      </c>
      <c r="K217" s="230">
        <f t="shared" si="13"/>
        <v>26043.5</v>
      </c>
      <c r="L217" s="9"/>
      <c r="M217" s="9"/>
      <c r="N217" s="9"/>
      <c r="O217" s="9"/>
      <c r="P217" s="113"/>
      <c r="R217" s="6"/>
    </row>
    <row r="218" spans="2:18" x14ac:dyDescent="0.2">
      <c r="B218" s="227">
        <v>71</v>
      </c>
      <c r="C218" s="230">
        <f t="shared" si="12"/>
        <v>25042.5</v>
      </c>
      <c r="D218" s="9"/>
      <c r="E218" s="9"/>
      <c r="F218" s="9"/>
      <c r="G218" s="9"/>
      <c r="H218" s="9"/>
      <c r="I218" s="6"/>
      <c r="J218" s="230">
        <v>71</v>
      </c>
      <c r="K218" s="230">
        <f t="shared" si="13"/>
        <v>26050.5</v>
      </c>
      <c r="L218" s="9"/>
      <c r="M218" s="9"/>
      <c r="N218" s="9"/>
      <c r="O218" s="9"/>
      <c r="P218" s="113"/>
      <c r="R218" s="6"/>
    </row>
    <row r="219" spans="2:18" x14ac:dyDescent="0.2">
      <c r="B219" s="227">
        <v>72</v>
      </c>
      <c r="C219" s="230">
        <f t="shared" si="12"/>
        <v>25049.5</v>
      </c>
      <c r="D219" s="9"/>
      <c r="E219" s="9"/>
      <c r="F219" s="9"/>
      <c r="G219" s="9"/>
      <c r="H219" s="9"/>
      <c r="I219" s="6"/>
      <c r="J219" s="230">
        <v>72</v>
      </c>
      <c r="K219" s="230">
        <f t="shared" si="13"/>
        <v>26057.5</v>
      </c>
      <c r="L219" s="9"/>
      <c r="M219" s="9"/>
      <c r="N219" s="9"/>
      <c r="O219" s="9"/>
      <c r="P219" s="113"/>
      <c r="R219" s="6"/>
    </row>
    <row r="220" spans="2:18" x14ac:dyDescent="0.2">
      <c r="B220" s="227">
        <v>73</v>
      </c>
      <c r="C220" s="230">
        <f t="shared" si="12"/>
        <v>25056.5</v>
      </c>
      <c r="D220" s="9"/>
      <c r="E220" s="9"/>
      <c r="F220" s="9"/>
      <c r="G220" s="9"/>
      <c r="H220" s="9"/>
      <c r="I220" s="6"/>
      <c r="J220" s="230">
        <v>73</v>
      </c>
      <c r="K220" s="230">
        <f t="shared" si="13"/>
        <v>26064.5</v>
      </c>
      <c r="L220" s="9"/>
      <c r="M220" s="9"/>
      <c r="N220" s="9"/>
      <c r="O220" s="9"/>
      <c r="P220" s="113"/>
    </row>
    <row r="221" spans="2:18" x14ac:dyDescent="0.2">
      <c r="B221" s="227">
        <v>74</v>
      </c>
      <c r="C221" s="230">
        <f t="shared" si="12"/>
        <v>25063.5</v>
      </c>
      <c r="D221" s="9"/>
      <c r="E221" s="9"/>
      <c r="F221" s="9"/>
      <c r="G221" s="9"/>
      <c r="H221" s="9"/>
      <c r="I221" s="6"/>
      <c r="J221" s="230">
        <v>74</v>
      </c>
      <c r="K221" s="230">
        <f t="shared" si="13"/>
        <v>26071.5</v>
      </c>
      <c r="L221" s="9"/>
      <c r="M221" s="9"/>
      <c r="N221" s="9"/>
      <c r="O221" s="9"/>
      <c r="P221" s="113"/>
    </row>
    <row r="222" spans="2:18" x14ac:dyDescent="0.2">
      <c r="B222" s="227">
        <v>75</v>
      </c>
      <c r="C222" s="230">
        <f t="shared" si="12"/>
        <v>25070.5</v>
      </c>
      <c r="D222" s="9"/>
      <c r="E222" s="9"/>
      <c r="F222" s="9"/>
      <c r="G222" s="9"/>
      <c r="H222" s="9"/>
      <c r="I222" s="6"/>
      <c r="J222" s="230">
        <v>75</v>
      </c>
      <c r="K222" s="230">
        <f t="shared" si="13"/>
        <v>26078.5</v>
      </c>
      <c r="L222" s="9"/>
      <c r="M222" s="9"/>
      <c r="N222" s="9"/>
      <c r="O222" s="9"/>
      <c r="P222" s="113"/>
    </row>
    <row r="223" spans="2:18" x14ac:dyDescent="0.2">
      <c r="B223" s="227">
        <v>76</v>
      </c>
      <c r="C223" s="230">
        <f t="shared" si="12"/>
        <v>25077.5</v>
      </c>
      <c r="D223" s="9"/>
      <c r="E223" s="9"/>
      <c r="F223" s="9"/>
      <c r="G223" s="9"/>
      <c r="H223" s="9"/>
      <c r="I223" s="6"/>
      <c r="J223" s="230">
        <v>76</v>
      </c>
      <c r="K223" s="230">
        <f t="shared" si="13"/>
        <v>26085.5</v>
      </c>
      <c r="L223" s="9"/>
      <c r="M223" s="9"/>
      <c r="N223" s="9"/>
      <c r="O223" s="9"/>
      <c r="P223" s="113"/>
    </row>
    <row r="224" spans="2:18" x14ac:dyDescent="0.2">
      <c r="B224" s="227">
        <v>77</v>
      </c>
      <c r="C224" s="230">
        <f t="shared" si="12"/>
        <v>25084.5</v>
      </c>
      <c r="D224" s="9"/>
      <c r="E224" s="9"/>
      <c r="F224" s="9"/>
      <c r="G224" s="9"/>
      <c r="H224" s="9"/>
      <c r="I224" s="6"/>
      <c r="J224" s="230">
        <v>77</v>
      </c>
      <c r="K224" s="230">
        <f t="shared" si="13"/>
        <v>26092.5</v>
      </c>
      <c r="L224" s="9"/>
      <c r="M224" s="9"/>
      <c r="N224" s="9"/>
      <c r="O224" s="9"/>
      <c r="P224" s="113"/>
    </row>
    <row r="225" spans="2:16" x14ac:dyDescent="0.2">
      <c r="B225" s="227">
        <v>78</v>
      </c>
      <c r="C225" s="230">
        <f t="shared" si="12"/>
        <v>25091.5</v>
      </c>
      <c r="D225" s="9"/>
      <c r="E225" s="9"/>
      <c r="F225" s="9"/>
      <c r="G225" s="9"/>
      <c r="H225" s="9"/>
      <c r="I225" s="6"/>
      <c r="J225" s="230">
        <v>78</v>
      </c>
      <c r="K225" s="230">
        <f t="shared" si="13"/>
        <v>26099.5</v>
      </c>
      <c r="L225" s="9"/>
      <c r="M225" s="9"/>
      <c r="N225" s="9"/>
      <c r="O225" s="9"/>
      <c r="P225" s="113"/>
    </row>
    <row r="226" spans="2:16" x14ac:dyDescent="0.2">
      <c r="B226" s="227">
        <v>79</v>
      </c>
      <c r="C226" s="230">
        <f t="shared" si="12"/>
        <v>25098.5</v>
      </c>
      <c r="D226" s="9"/>
      <c r="E226" s="9"/>
      <c r="F226" s="9"/>
      <c r="G226" s="9"/>
      <c r="H226" s="9"/>
      <c r="I226" s="6"/>
      <c r="J226" s="230">
        <v>79</v>
      </c>
      <c r="K226" s="230">
        <f t="shared" si="13"/>
        <v>26106.5</v>
      </c>
      <c r="L226" s="9"/>
      <c r="M226" s="9"/>
      <c r="N226" s="9"/>
      <c r="O226" s="9"/>
      <c r="P226" s="113"/>
    </row>
    <row r="227" spans="2:16" x14ac:dyDescent="0.2">
      <c r="B227" s="227">
        <v>80</v>
      </c>
      <c r="C227" s="230">
        <f t="shared" si="12"/>
        <v>25105.5</v>
      </c>
      <c r="D227" s="9"/>
      <c r="E227" s="9"/>
      <c r="F227" s="9"/>
      <c r="G227" s="9"/>
      <c r="H227" s="9"/>
      <c r="I227" s="6"/>
      <c r="J227" s="230">
        <v>80</v>
      </c>
      <c r="K227" s="230">
        <f t="shared" si="13"/>
        <v>26113.5</v>
      </c>
      <c r="L227" s="9"/>
      <c r="M227" s="9"/>
      <c r="N227" s="9"/>
      <c r="O227" s="9"/>
      <c r="P227" s="113"/>
    </row>
    <row r="228" spans="2:16" x14ac:dyDescent="0.2">
      <c r="B228" s="227">
        <v>81</v>
      </c>
      <c r="C228" s="230">
        <f t="shared" si="12"/>
        <v>25112.5</v>
      </c>
      <c r="D228" s="9"/>
      <c r="E228" s="9"/>
      <c r="F228" s="9"/>
      <c r="G228" s="9"/>
      <c r="H228" s="9"/>
      <c r="I228" s="6"/>
      <c r="J228" s="230">
        <v>81</v>
      </c>
      <c r="K228" s="230">
        <f t="shared" si="13"/>
        <v>26120.5</v>
      </c>
      <c r="L228" s="9"/>
      <c r="M228" s="9"/>
      <c r="N228" s="9"/>
      <c r="O228" s="9"/>
      <c r="P228" s="113"/>
    </row>
    <row r="229" spans="2:16" x14ac:dyDescent="0.2">
      <c r="B229" s="227">
        <v>82</v>
      </c>
      <c r="C229" s="230">
        <f t="shared" si="12"/>
        <v>25119.5</v>
      </c>
      <c r="D229" s="9"/>
      <c r="E229" s="9"/>
      <c r="F229" s="9"/>
      <c r="G229" s="9"/>
      <c r="H229" s="9"/>
      <c r="I229" s="6"/>
      <c r="J229" s="230">
        <v>82</v>
      </c>
      <c r="K229" s="230">
        <f t="shared" si="13"/>
        <v>26127.5</v>
      </c>
      <c r="L229" s="9"/>
      <c r="M229" s="9"/>
      <c r="N229" s="9"/>
      <c r="O229" s="9"/>
      <c r="P229" s="113"/>
    </row>
    <row r="230" spans="2:16" x14ac:dyDescent="0.2">
      <c r="B230" s="227">
        <v>83</v>
      </c>
      <c r="C230" s="230">
        <f t="shared" si="12"/>
        <v>25126.5</v>
      </c>
      <c r="D230" s="9"/>
      <c r="E230" s="9"/>
      <c r="F230" s="9"/>
      <c r="G230" s="9"/>
      <c r="H230" s="9"/>
      <c r="I230" s="6"/>
      <c r="J230" s="230">
        <v>83</v>
      </c>
      <c r="K230" s="230">
        <f t="shared" si="13"/>
        <v>26134.5</v>
      </c>
      <c r="L230" s="9"/>
      <c r="M230" s="9"/>
      <c r="N230" s="9"/>
      <c r="O230" s="9"/>
      <c r="P230" s="113"/>
    </row>
    <row r="231" spans="2:16" x14ac:dyDescent="0.2">
      <c r="B231" s="227">
        <v>84</v>
      </c>
      <c r="C231" s="230">
        <f t="shared" si="12"/>
        <v>25133.5</v>
      </c>
      <c r="D231" s="9"/>
      <c r="E231" s="9"/>
      <c r="F231" s="9"/>
      <c r="G231" s="9"/>
      <c r="H231" s="9"/>
      <c r="I231" s="6"/>
      <c r="J231" s="230">
        <v>84</v>
      </c>
      <c r="K231" s="230">
        <f t="shared" si="13"/>
        <v>26141.5</v>
      </c>
      <c r="L231" s="9"/>
      <c r="M231" s="9"/>
      <c r="N231" s="9"/>
      <c r="O231" s="9"/>
      <c r="P231" s="113"/>
    </row>
    <row r="232" spans="2:16" x14ac:dyDescent="0.2">
      <c r="B232" s="227">
        <v>85</v>
      </c>
      <c r="C232" s="230">
        <f t="shared" si="12"/>
        <v>25140.5</v>
      </c>
      <c r="D232" s="9"/>
      <c r="E232" s="9"/>
      <c r="F232" s="9"/>
      <c r="G232" s="9"/>
      <c r="H232" s="9"/>
      <c r="I232" s="6"/>
      <c r="J232" s="230">
        <v>85</v>
      </c>
      <c r="K232" s="230">
        <f t="shared" si="13"/>
        <v>26148.5</v>
      </c>
      <c r="L232" s="9"/>
      <c r="M232" s="9"/>
      <c r="N232" s="9"/>
      <c r="O232" s="9"/>
      <c r="P232" s="113"/>
    </row>
    <row r="233" spans="2:16" x14ac:dyDescent="0.2">
      <c r="B233" s="227">
        <v>86</v>
      </c>
      <c r="C233" s="230">
        <f t="shared" si="12"/>
        <v>25147.5</v>
      </c>
      <c r="D233" s="9"/>
      <c r="E233" s="9"/>
      <c r="F233" s="9"/>
      <c r="G233" s="9"/>
      <c r="H233" s="9"/>
      <c r="I233" s="6"/>
      <c r="J233" s="230">
        <v>86</v>
      </c>
      <c r="K233" s="230">
        <f t="shared" si="13"/>
        <v>26155.5</v>
      </c>
      <c r="L233" s="9"/>
      <c r="M233" s="9"/>
      <c r="N233" s="9"/>
      <c r="O233" s="9"/>
      <c r="P233" s="113"/>
    </row>
    <row r="234" spans="2:16" x14ac:dyDescent="0.2">
      <c r="B234" s="227">
        <v>87</v>
      </c>
      <c r="C234" s="230">
        <f t="shared" si="12"/>
        <v>25154.5</v>
      </c>
      <c r="D234" s="9"/>
      <c r="E234" s="9"/>
      <c r="F234" s="9"/>
      <c r="G234" s="9"/>
      <c r="H234" s="9"/>
      <c r="I234" s="6"/>
      <c r="J234" s="230">
        <v>87</v>
      </c>
      <c r="K234" s="230">
        <f t="shared" si="13"/>
        <v>26162.5</v>
      </c>
      <c r="L234" s="9"/>
      <c r="M234" s="9"/>
      <c r="N234" s="9"/>
      <c r="O234" s="9"/>
      <c r="P234" s="113"/>
    </row>
    <row r="235" spans="2:16" x14ac:dyDescent="0.2">
      <c r="B235" s="227">
        <v>88</v>
      </c>
      <c r="C235" s="230">
        <f t="shared" si="12"/>
        <v>25161.5</v>
      </c>
      <c r="D235" s="9"/>
      <c r="E235" s="9"/>
      <c r="F235" s="9"/>
      <c r="G235" s="9"/>
      <c r="H235" s="9"/>
      <c r="I235" s="6"/>
      <c r="J235" s="230">
        <v>88</v>
      </c>
      <c r="K235" s="230">
        <f t="shared" si="13"/>
        <v>26169.5</v>
      </c>
      <c r="L235" s="9"/>
      <c r="M235" s="9"/>
      <c r="N235" s="9"/>
      <c r="O235" s="9"/>
      <c r="P235" s="113"/>
    </row>
    <row r="236" spans="2:16" x14ac:dyDescent="0.2">
      <c r="B236" s="227">
        <v>89</v>
      </c>
      <c r="C236" s="230">
        <f t="shared" si="12"/>
        <v>25168.5</v>
      </c>
      <c r="D236" s="9"/>
      <c r="E236" s="9"/>
      <c r="F236" s="9"/>
      <c r="G236" s="9"/>
      <c r="H236" s="9"/>
      <c r="I236" s="6"/>
      <c r="J236" s="230">
        <v>89</v>
      </c>
      <c r="K236" s="230">
        <f t="shared" si="13"/>
        <v>26176.5</v>
      </c>
      <c r="L236" s="9"/>
      <c r="M236" s="9"/>
      <c r="N236" s="9"/>
      <c r="O236" s="9"/>
      <c r="P236" s="113"/>
    </row>
    <row r="237" spans="2:16" x14ac:dyDescent="0.2">
      <c r="B237" s="227">
        <v>90</v>
      </c>
      <c r="C237" s="230">
        <f t="shared" si="12"/>
        <v>25175.5</v>
      </c>
      <c r="D237" s="9"/>
      <c r="E237" s="9"/>
      <c r="F237" s="9"/>
      <c r="G237" s="9"/>
      <c r="H237" s="9"/>
      <c r="I237" s="6"/>
      <c r="J237" s="230">
        <v>90</v>
      </c>
      <c r="K237" s="230">
        <f t="shared" si="13"/>
        <v>26183.5</v>
      </c>
      <c r="L237" s="9"/>
      <c r="M237" s="9"/>
      <c r="N237" s="9"/>
      <c r="O237" s="9"/>
      <c r="P237" s="113"/>
    </row>
    <row r="238" spans="2:16" x14ac:dyDescent="0.2">
      <c r="B238" s="227">
        <v>91</v>
      </c>
      <c r="C238" s="230">
        <f t="shared" si="12"/>
        <v>25182.5</v>
      </c>
      <c r="D238" s="9"/>
      <c r="E238" s="9"/>
      <c r="F238" s="9"/>
      <c r="G238" s="9"/>
      <c r="H238" s="9"/>
      <c r="I238" s="6"/>
      <c r="J238" s="230">
        <v>91</v>
      </c>
      <c r="K238" s="230">
        <f t="shared" si="13"/>
        <v>26190.5</v>
      </c>
      <c r="L238" s="9"/>
      <c r="M238" s="9"/>
      <c r="N238" s="9"/>
      <c r="O238" s="9"/>
      <c r="P238" s="113"/>
    </row>
    <row r="239" spans="2:16" x14ac:dyDescent="0.2">
      <c r="B239" s="227">
        <v>92</v>
      </c>
      <c r="C239" s="230">
        <f t="shared" si="12"/>
        <v>25189.5</v>
      </c>
      <c r="D239" s="9"/>
      <c r="E239" s="9"/>
      <c r="F239" s="9"/>
      <c r="G239" s="9"/>
      <c r="H239" s="9"/>
      <c r="I239" s="6"/>
      <c r="J239" s="230">
        <v>92</v>
      </c>
      <c r="K239" s="230">
        <f t="shared" si="13"/>
        <v>26197.5</v>
      </c>
      <c r="L239" s="9"/>
      <c r="M239" s="9"/>
      <c r="N239" s="9"/>
      <c r="O239" s="9"/>
      <c r="P239" s="113"/>
    </row>
    <row r="240" spans="2:16" x14ac:dyDescent="0.2">
      <c r="B240" s="227">
        <v>93</v>
      </c>
      <c r="C240" s="230">
        <f t="shared" si="12"/>
        <v>25196.5</v>
      </c>
      <c r="D240" s="9"/>
      <c r="E240" s="9"/>
      <c r="F240" s="9"/>
      <c r="G240" s="9"/>
      <c r="H240" s="9"/>
      <c r="I240" s="6"/>
      <c r="J240" s="230">
        <v>93</v>
      </c>
      <c r="K240" s="230">
        <f t="shared" si="13"/>
        <v>26204.5</v>
      </c>
      <c r="L240" s="9"/>
      <c r="M240" s="9"/>
      <c r="N240" s="9"/>
      <c r="O240" s="9"/>
      <c r="P240" s="113"/>
    </row>
    <row r="241" spans="2:16" x14ac:dyDescent="0.2">
      <c r="B241" s="227">
        <v>94</v>
      </c>
      <c r="C241" s="230">
        <f t="shared" si="12"/>
        <v>25203.5</v>
      </c>
      <c r="D241" s="9"/>
      <c r="E241" s="9"/>
      <c r="F241" s="9"/>
      <c r="G241" s="9"/>
      <c r="H241" s="9"/>
      <c r="I241" s="6"/>
      <c r="J241" s="230">
        <v>94</v>
      </c>
      <c r="K241" s="230">
        <f t="shared" si="13"/>
        <v>26211.5</v>
      </c>
      <c r="L241" s="9"/>
      <c r="M241" s="9"/>
      <c r="N241" s="9"/>
      <c r="O241" s="9"/>
      <c r="P241" s="113"/>
    </row>
    <row r="242" spans="2:16" x14ac:dyDescent="0.2">
      <c r="B242" s="227">
        <v>95</v>
      </c>
      <c r="C242" s="230">
        <f t="shared" si="12"/>
        <v>25210.5</v>
      </c>
      <c r="D242" s="9"/>
      <c r="E242" s="9"/>
      <c r="F242" s="9"/>
      <c r="G242" s="9"/>
      <c r="H242" s="9"/>
      <c r="I242" s="6"/>
      <c r="J242" s="230">
        <v>95</v>
      </c>
      <c r="K242" s="230">
        <f t="shared" si="13"/>
        <v>26218.5</v>
      </c>
      <c r="L242" s="9"/>
      <c r="M242" s="9"/>
      <c r="N242" s="9"/>
      <c r="O242" s="9"/>
      <c r="P242" s="113"/>
    </row>
    <row r="243" spans="2:16" x14ac:dyDescent="0.2">
      <c r="B243" s="227">
        <v>96</v>
      </c>
      <c r="C243" s="230">
        <f t="shared" si="12"/>
        <v>25217.5</v>
      </c>
      <c r="D243" s="9"/>
      <c r="E243" s="9"/>
      <c r="F243" s="9"/>
      <c r="G243" s="9"/>
      <c r="H243" s="9"/>
      <c r="I243" s="6"/>
      <c r="J243" s="230">
        <v>96</v>
      </c>
      <c r="K243" s="230">
        <f t="shared" si="13"/>
        <v>26225.5</v>
      </c>
      <c r="L243" s="9"/>
      <c r="M243" s="9"/>
      <c r="N243" s="9"/>
      <c r="O243" s="9"/>
      <c r="P243" s="113"/>
    </row>
    <row r="244" spans="2:16" x14ac:dyDescent="0.2">
      <c r="B244" s="227">
        <v>97</v>
      </c>
      <c r="C244" s="230">
        <f t="shared" si="12"/>
        <v>25224.5</v>
      </c>
      <c r="D244" s="9"/>
      <c r="E244" s="9"/>
      <c r="F244" s="9"/>
      <c r="G244" s="9"/>
      <c r="H244" s="9"/>
      <c r="I244" s="6"/>
      <c r="J244" s="230">
        <v>97</v>
      </c>
      <c r="K244" s="230">
        <f t="shared" si="13"/>
        <v>26232.5</v>
      </c>
      <c r="L244" s="9"/>
      <c r="M244" s="9"/>
      <c r="N244" s="9"/>
      <c r="O244" s="9"/>
      <c r="P244" s="113"/>
    </row>
    <row r="245" spans="2:16" x14ac:dyDescent="0.2">
      <c r="B245" s="227">
        <v>98</v>
      </c>
      <c r="C245" s="230">
        <f t="shared" si="12"/>
        <v>25231.5</v>
      </c>
      <c r="D245" s="9"/>
      <c r="E245" s="9"/>
      <c r="F245" s="9"/>
      <c r="G245" s="9"/>
      <c r="H245" s="9"/>
      <c r="I245" s="6"/>
      <c r="J245" s="230">
        <v>98</v>
      </c>
      <c r="K245" s="230">
        <f t="shared" si="13"/>
        <v>26239.5</v>
      </c>
      <c r="L245" s="9"/>
      <c r="M245" s="9"/>
      <c r="N245" s="9"/>
      <c r="O245" s="9"/>
      <c r="P245" s="113"/>
    </row>
    <row r="246" spans="2:16" x14ac:dyDescent="0.2">
      <c r="B246" s="227">
        <v>99</v>
      </c>
      <c r="C246" s="230">
        <f t="shared" si="12"/>
        <v>25238.5</v>
      </c>
      <c r="D246" s="9"/>
      <c r="E246" s="9"/>
      <c r="F246" s="9"/>
      <c r="G246" s="9"/>
      <c r="H246" s="9"/>
      <c r="I246" s="6"/>
      <c r="J246" s="230">
        <v>99</v>
      </c>
      <c r="K246" s="230">
        <f t="shared" si="13"/>
        <v>26246.5</v>
      </c>
      <c r="L246" s="9"/>
      <c r="M246" s="9"/>
      <c r="N246" s="9"/>
      <c r="O246" s="9"/>
      <c r="P246" s="113"/>
    </row>
    <row r="247" spans="2:16" x14ac:dyDescent="0.2">
      <c r="B247" s="227">
        <v>100</v>
      </c>
      <c r="C247" s="230">
        <f t="shared" si="12"/>
        <v>25245.5</v>
      </c>
      <c r="D247" s="9"/>
      <c r="E247" s="9"/>
      <c r="F247" s="9"/>
      <c r="G247" s="9"/>
      <c r="H247" s="9"/>
      <c r="I247" s="6"/>
      <c r="J247" s="230">
        <v>100</v>
      </c>
      <c r="K247" s="230">
        <f t="shared" si="13"/>
        <v>26253.5</v>
      </c>
      <c r="L247" s="9"/>
      <c r="M247" s="9"/>
      <c r="N247" s="9"/>
      <c r="O247" s="9"/>
      <c r="P247" s="113"/>
    </row>
    <row r="248" spans="2:16" x14ac:dyDescent="0.2">
      <c r="B248" s="227">
        <v>101</v>
      </c>
      <c r="C248" s="230">
        <f t="shared" si="12"/>
        <v>25252.5</v>
      </c>
      <c r="D248" s="9"/>
      <c r="E248" s="9"/>
      <c r="F248" s="9"/>
      <c r="G248" s="9"/>
      <c r="H248" s="9"/>
      <c r="I248" s="6"/>
      <c r="J248" s="230">
        <v>101</v>
      </c>
      <c r="K248" s="230">
        <f t="shared" si="13"/>
        <v>26260.5</v>
      </c>
      <c r="L248" s="9"/>
      <c r="M248" s="9"/>
      <c r="N248" s="9"/>
      <c r="O248" s="9"/>
      <c r="P248" s="113"/>
    </row>
    <row r="249" spans="2:16" x14ac:dyDescent="0.2">
      <c r="B249" s="227">
        <v>102</v>
      </c>
      <c r="C249" s="230">
        <f t="shared" si="12"/>
        <v>25259.5</v>
      </c>
      <c r="D249" s="9"/>
      <c r="E249" s="9"/>
      <c r="F249" s="9"/>
      <c r="G249" s="9"/>
      <c r="H249" s="9"/>
      <c r="I249" s="6"/>
      <c r="J249" s="230">
        <v>102</v>
      </c>
      <c r="K249" s="230">
        <f t="shared" si="13"/>
        <v>26267.5</v>
      </c>
      <c r="L249" s="9"/>
      <c r="M249" s="9"/>
      <c r="N249" s="9"/>
      <c r="O249" s="9"/>
      <c r="P249" s="113"/>
    </row>
    <row r="250" spans="2:16" x14ac:dyDescent="0.2">
      <c r="B250" s="227">
        <v>103</v>
      </c>
      <c r="C250" s="230">
        <f t="shared" si="12"/>
        <v>25266.5</v>
      </c>
      <c r="D250" s="9"/>
      <c r="E250" s="9"/>
      <c r="F250" s="9"/>
      <c r="G250" s="9"/>
      <c r="H250" s="9"/>
      <c r="I250" s="6"/>
      <c r="J250" s="230">
        <v>103</v>
      </c>
      <c r="K250" s="230">
        <f t="shared" si="13"/>
        <v>26274.5</v>
      </c>
      <c r="L250" s="9"/>
      <c r="M250" s="9"/>
      <c r="N250" s="9"/>
      <c r="O250" s="9"/>
      <c r="P250" s="113"/>
    </row>
    <row r="251" spans="2:16" x14ac:dyDescent="0.2">
      <c r="B251" s="227">
        <v>104</v>
      </c>
      <c r="C251" s="230">
        <f t="shared" si="12"/>
        <v>25273.5</v>
      </c>
      <c r="D251" s="9"/>
      <c r="E251" s="9"/>
      <c r="F251" s="9"/>
      <c r="G251" s="9"/>
      <c r="H251" s="9"/>
      <c r="I251" s="6"/>
      <c r="J251" s="230">
        <v>104</v>
      </c>
      <c r="K251" s="230">
        <f t="shared" si="13"/>
        <v>26281.5</v>
      </c>
      <c r="L251" s="9"/>
      <c r="M251" s="9"/>
      <c r="N251" s="9"/>
      <c r="O251" s="9"/>
      <c r="P251" s="113"/>
    </row>
    <row r="252" spans="2:16" x14ac:dyDescent="0.2">
      <c r="B252" s="227">
        <v>105</v>
      </c>
      <c r="C252" s="230">
        <f t="shared" si="12"/>
        <v>25280.5</v>
      </c>
      <c r="D252" s="9"/>
      <c r="E252" s="9"/>
      <c r="F252" s="9"/>
      <c r="G252" s="9"/>
      <c r="H252" s="9"/>
      <c r="I252" s="6"/>
      <c r="J252" s="230">
        <v>105</v>
      </c>
      <c r="K252" s="230">
        <f t="shared" si="13"/>
        <v>26288.5</v>
      </c>
      <c r="L252" s="9"/>
      <c r="M252" s="9"/>
      <c r="N252" s="9"/>
      <c r="O252" s="9"/>
      <c r="P252" s="113"/>
    </row>
    <row r="253" spans="2:16" x14ac:dyDescent="0.2">
      <c r="B253" s="227">
        <v>106</v>
      </c>
      <c r="C253" s="230">
        <f t="shared" si="12"/>
        <v>25287.5</v>
      </c>
      <c r="D253" s="9"/>
      <c r="E253" s="9"/>
      <c r="F253" s="9"/>
      <c r="G253" s="9"/>
      <c r="H253" s="9"/>
      <c r="I253" s="6"/>
      <c r="J253" s="230">
        <v>106</v>
      </c>
      <c r="K253" s="230">
        <f t="shared" si="13"/>
        <v>26295.5</v>
      </c>
      <c r="L253" s="9"/>
      <c r="M253" s="9"/>
      <c r="N253" s="9"/>
      <c r="O253" s="9"/>
      <c r="P253" s="113"/>
    </row>
    <row r="254" spans="2:16" x14ac:dyDescent="0.2">
      <c r="B254" s="227">
        <v>107</v>
      </c>
      <c r="C254" s="230">
        <f t="shared" si="12"/>
        <v>25294.5</v>
      </c>
      <c r="D254" s="9"/>
      <c r="E254" s="9"/>
      <c r="F254" s="9"/>
      <c r="G254" s="9"/>
      <c r="H254" s="9"/>
      <c r="I254" s="6"/>
      <c r="J254" s="230">
        <v>107</v>
      </c>
      <c r="K254" s="230">
        <f t="shared" si="13"/>
        <v>26302.5</v>
      </c>
      <c r="L254" s="9"/>
      <c r="M254" s="9"/>
      <c r="N254" s="9"/>
      <c r="O254" s="9"/>
      <c r="P254" s="113"/>
    </row>
    <row r="255" spans="2:16" x14ac:dyDescent="0.2">
      <c r="B255" s="227">
        <v>108</v>
      </c>
      <c r="C255" s="230">
        <f t="shared" si="12"/>
        <v>25301.5</v>
      </c>
      <c r="D255" s="9"/>
      <c r="E255" s="9"/>
      <c r="F255" s="9"/>
      <c r="G255" s="9"/>
      <c r="H255" s="9"/>
      <c r="I255" s="6"/>
      <c r="J255" s="230">
        <v>108</v>
      </c>
      <c r="K255" s="230">
        <f t="shared" si="13"/>
        <v>26309.5</v>
      </c>
      <c r="L255" s="9"/>
      <c r="M255" s="9"/>
      <c r="N255" s="9"/>
      <c r="O255" s="9"/>
      <c r="P255" s="113"/>
    </row>
    <row r="256" spans="2:16" x14ac:dyDescent="0.2">
      <c r="B256" s="227">
        <v>109</v>
      </c>
      <c r="C256" s="230">
        <f t="shared" si="12"/>
        <v>25308.5</v>
      </c>
      <c r="D256" s="9"/>
      <c r="E256" s="9"/>
      <c r="F256" s="9"/>
      <c r="G256" s="9"/>
      <c r="H256" s="9"/>
      <c r="I256" s="6"/>
      <c r="J256" s="230">
        <v>109</v>
      </c>
      <c r="K256" s="230">
        <f t="shared" si="13"/>
        <v>26316.5</v>
      </c>
      <c r="L256" s="9"/>
      <c r="M256" s="9"/>
      <c r="N256" s="9"/>
      <c r="O256" s="9"/>
      <c r="P256" s="113"/>
    </row>
    <row r="257" spans="2:16" x14ac:dyDescent="0.2">
      <c r="B257" s="227">
        <v>110</v>
      </c>
      <c r="C257" s="230">
        <f t="shared" si="12"/>
        <v>25315.5</v>
      </c>
      <c r="D257" s="9"/>
      <c r="E257" s="9"/>
      <c r="F257" s="9"/>
      <c r="G257" s="9"/>
      <c r="H257" s="9"/>
      <c r="I257" s="6"/>
      <c r="J257" s="230">
        <v>110</v>
      </c>
      <c r="K257" s="230">
        <f t="shared" si="13"/>
        <v>26323.5</v>
      </c>
      <c r="L257" s="9"/>
      <c r="M257" s="9"/>
      <c r="N257" s="9"/>
      <c r="O257" s="9"/>
      <c r="P257" s="113"/>
    </row>
    <row r="258" spans="2:16" x14ac:dyDescent="0.2">
      <c r="B258" s="227">
        <v>111</v>
      </c>
      <c r="C258" s="230">
        <f t="shared" si="12"/>
        <v>25322.5</v>
      </c>
      <c r="D258" s="9"/>
      <c r="E258" s="9"/>
      <c r="F258" s="9"/>
      <c r="G258" s="9"/>
      <c r="H258" s="9"/>
      <c r="I258" s="6"/>
      <c r="J258" s="230">
        <v>111</v>
      </c>
      <c r="K258" s="230">
        <f t="shared" si="13"/>
        <v>26330.5</v>
      </c>
      <c r="L258" s="9"/>
      <c r="M258" s="9"/>
      <c r="N258" s="9"/>
      <c r="O258" s="9"/>
      <c r="P258" s="113"/>
    </row>
    <row r="259" spans="2:16" x14ac:dyDescent="0.2">
      <c r="B259" s="227">
        <v>112</v>
      </c>
      <c r="C259" s="230">
        <f t="shared" si="12"/>
        <v>25329.5</v>
      </c>
      <c r="D259" s="9"/>
      <c r="E259" s="9"/>
      <c r="F259" s="9"/>
      <c r="G259" s="9"/>
      <c r="H259" s="9"/>
      <c r="I259" s="6"/>
      <c r="J259" s="230">
        <v>112</v>
      </c>
      <c r="K259" s="230">
        <f t="shared" si="13"/>
        <v>26337.5</v>
      </c>
      <c r="L259" s="9"/>
      <c r="M259" s="9"/>
      <c r="N259" s="9"/>
      <c r="O259" s="9"/>
      <c r="P259" s="113"/>
    </row>
    <row r="260" spans="2:16" x14ac:dyDescent="0.2">
      <c r="B260" s="227">
        <v>113</v>
      </c>
      <c r="C260" s="230">
        <f t="shared" si="12"/>
        <v>25336.5</v>
      </c>
      <c r="D260" s="9"/>
      <c r="E260" s="9"/>
      <c r="F260" s="9"/>
      <c r="G260" s="9"/>
      <c r="H260" s="9"/>
      <c r="I260" s="6"/>
      <c r="J260" s="230">
        <v>113</v>
      </c>
      <c r="K260" s="230">
        <f t="shared" si="13"/>
        <v>26344.5</v>
      </c>
      <c r="L260" s="9"/>
      <c r="M260" s="9"/>
      <c r="N260" s="9"/>
      <c r="O260" s="9"/>
      <c r="P260" s="113"/>
    </row>
    <row r="261" spans="2:16" x14ac:dyDescent="0.2">
      <c r="B261" s="227">
        <v>114</v>
      </c>
      <c r="C261" s="230">
        <f t="shared" si="12"/>
        <v>25343.5</v>
      </c>
      <c r="D261" s="9"/>
      <c r="E261" s="9"/>
      <c r="F261" s="9"/>
      <c r="G261" s="9"/>
      <c r="H261" s="9"/>
      <c r="I261" s="6"/>
      <c r="J261" s="230">
        <v>114</v>
      </c>
      <c r="K261" s="230">
        <f t="shared" si="13"/>
        <v>26351.5</v>
      </c>
      <c r="L261" s="9"/>
      <c r="M261" s="9"/>
      <c r="N261" s="9"/>
      <c r="O261" s="9"/>
      <c r="P261" s="113"/>
    </row>
    <row r="262" spans="2:16" x14ac:dyDescent="0.2">
      <c r="B262" s="227">
        <v>115</v>
      </c>
      <c r="C262" s="230">
        <f t="shared" si="12"/>
        <v>25350.5</v>
      </c>
      <c r="D262" s="9"/>
      <c r="E262" s="9"/>
      <c r="F262" s="9"/>
      <c r="G262" s="9"/>
      <c r="H262" s="9"/>
      <c r="I262" s="6"/>
      <c r="J262" s="230">
        <v>115</v>
      </c>
      <c r="K262" s="230">
        <f t="shared" si="13"/>
        <v>26358.5</v>
      </c>
      <c r="L262" s="9"/>
      <c r="M262" s="9"/>
      <c r="N262" s="9"/>
      <c r="O262" s="9"/>
      <c r="P262" s="113"/>
    </row>
    <row r="263" spans="2:16" x14ac:dyDescent="0.2">
      <c r="B263" s="227">
        <v>116</v>
      </c>
      <c r="C263" s="230">
        <f t="shared" si="12"/>
        <v>25357.5</v>
      </c>
      <c r="D263" s="9"/>
      <c r="E263" s="9"/>
      <c r="F263" s="9"/>
      <c r="G263" s="9"/>
      <c r="H263" s="9"/>
      <c r="I263" s="6"/>
      <c r="J263" s="230">
        <v>116</v>
      </c>
      <c r="K263" s="230">
        <f t="shared" si="13"/>
        <v>26365.5</v>
      </c>
      <c r="L263" s="9"/>
      <c r="M263" s="9"/>
      <c r="N263" s="9"/>
      <c r="O263" s="9"/>
      <c r="P263" s="113"/>
    </row>
    <row r="264" spans="2:16" x14ac:dyDescent="0.2">
      <c r="B264" s="227">
        <v>117</v>
      </c>
      <c r="C264" s="230">
        <f t="shared" si="12"/>
        <v>25364.5</v>
      </c>
      <c r="D264" s="9"/>
      <c r="E264" s="9"/>
      <c r="F264" s="9"/>
      <c r="G264" s="9"/>
      <c r="H264" s="9"/>
      <c r="I264" s="6"/>
      <c r="J264" s="230">
        <v>117</v>
      </c>
      <c r="K264" s="230">
        <f t="shared" si="13"/>
        <v>26372.5</v>
      </c>
      <c r="L264" s="9"/>
      <c r="M264" s="9"/>
      <c r="N264" s="9"/>
      <c r="O264" s="9"/>
      <c r="P264" s="113"/>
    </row>
    <row r="265" spans="2:16" x14ac:dyDescent="0.2">
      <c r="B265" s="227">
        <v>118</v>
      </c>
      <c r="C265" s="230">
        <f t="shared" si="12"/>
        <v>25371.5</v>
      </c>
      <c r="D265" s="9"/>
      <c r="E265" s="9"/>
      <c r="F265" s="9"/>
      <c r="G265" s="9"/>
      <c r="H265" s="9"/>
      <c r="I265" s="6"/>
      <c r="J265" s="230">
        <v>118</v>
      </c>
      <c r="K265" s="230">
        <f t="shared" si="13"/>
        <v>26379.5</v>
      </c>
      <c r="L265" s="9"/>
      <c r="M265" s="9"/>
      <c r="N265" s="9"/>
      <c r="O265" s="9"/>
      <c r="P265" s="113"/>
    </row>
    <row r="266" spans="2:16" x14ac:dyDescent="0.2">
      <c r="B266" s="227">
        <v>119</v>
      </c>
      <c r="C266" s="230">
        <f t="shared" si="12"/>
        <v>25378.5</v>
      </c>
      <c r="D266" s="9"/>
      <c r="E266" s="9"/>
      <c r="F266" s="9"/>
      <c r="G266" s="9"/>
      <c r="H266" s="9"/>
      <c r="I266" s="6"/>
      <c r="J266" s="230">
        <v>119</v>
      </c>
      <c r="K266" s="230">
        <f t="shared" si="13"/>
        <v>26386.5</v>
      </c>
      <c r="L266" s="9"/>
      <c r="M266" s="9"/>
      <c r="N266" s="9"/>
      <c r="O266" s="9"/>
      <c r="P266" s="113"/>
    </row>
    <row r="267" spans="2:16" x14ac:dyDescent="0.2">
      <c r="B267" s="227">
        <v>120</v>
      </c>
      <c r="C267" s="230">
        <f t="shared" si="12"/>
        <v>25385.5</v>
      </c>
      <c r="D267" s="9"/>
      <c r="E267" s="9"/>
      <c r="F267" s="9"/>
      <c r="G267" s="9"/>
      <c r="H267" s="9"/>
      <c r="I267" s="6"/>
      <c r="J267" s="230">
        <v>120</v>
      </c>
      <c r="K267" s="230">
        <f t="shared" si="13"/>
        <v>26393.5</v>
      </c>
      <c r="L267" s="9"/>
      <c r="M267" s="9"/>
      <c r="N267" s="9"/>
      <c r="O267" s="9"/>
      <c r="P267" s="113"/>
    </row>
    <row r="268" spans="2:16" x14ac:dyDescent="0.2">
      <c r="B268" s="227">
        <v>121</v>
      </c>
      <c r="C268" s="230">
        <f t="shared" si="12"/>
        <v>25392.5</v>
      </c>
      <c r="D268" s="9"/>
      <c r="E268" s="9"/>
      <c r="F268" s="9"/>
      <c r="G268" s="9"/>
      <c r="H268" s="9"/>
      <c r="I268" s="6"/>
      <c r="J268" s="230">
        <v>121</v>
      </c>
      <c r="K268" s="230">
        <f t="shared" si="13"/>
        <v>26400.5</v>
      </c>
      <c r="L268" s="9"/>
      <c r="M268" s="9"/>
      <c r="N268" s="9"/>
      <c r="O268" s="9"/>
      <c r="P268" s="113"/>
    </row>
    <row r="269" spans="2:16" x14ac:dyDescent="0.2">
      <c r="B269" s="227">
        <v>122</v>
      </c>
      <c r="C269" s="230">
        <f t="shared" si="12"/>
        <v>25399.5</v>
      </c>
      <c r="D269" s="9"/>
      <c r="E269" s="9"/>
      <c r="F269" s="9"/>
      <c r="G269" s="9"/>
      <c r="H269" s="9"/>
      <c r="I269" s="6"/>
      <c r="J269" s="230">
        <v>122</v>
      </c>
      <c r="K269" s="230">
        <f t="shared" si="13"/>
        <v>26407.5</v>
      </c>
      <c r="L269" s="9"/>
      <c r="M269" s="9"/>
      <c r="N269" s="9"/>
      <c r="O269" s="9"/>
      <c r="P269" s="113"/>
    </row>
    <row r="270" spans="2:16" x14ac:dyDescent="0.2">
      <c r="B270" s="227">
        <v>123</v>
      </c>
      <c r="C270" s="230">
        <f t="shared" si="12"/>
        <v>25406.5</v>
      </c>
      <c r="D270" s="9"/>
      <c r="E270" s="9"/>
      <c r="F270" s="9"/>
      <c r="G270" s="9"/>
      <c r="H270" s="9"/>
      <c r="I270" s="6"/>
      <c r="J270" s="230">
        <v>123</v>
      </c>
      <c r="K270" s="230">
        <f t="shared" si="13"/>
        <v>26414.5</v>
      </c>
      <c r="L270" s="9"/>
      <c r="M270" s="9"/>
      <c r="N270" s="9"/>
      <c r="O270" s="9"/>
      <c r="P270" s="113"/>
    </row>
    <row r="271" spans="2:16" x14ac:dyDescent="0.2">
      <c r="B271" s="227">
        <v>124</v>
      </c>
      <c r="C271" s="230">
        <f t="shared" si="12"/>
        <v>25413.5</v>
      </c>
      <c r="D271" s="9"/>
      <c r="E271" s="9"/>
      <c r="F271" s="9"/>
      <c r="G271" s="9"/>
      <c r="H271" s="9"/>
      <c r="I271" s="6"/>
      <c r="J271" s="230">
        <v>124</v>
      </c>
      <c r="K271" s="230">
        <f t="shared" si="13"/>
        <v>26421.5</v>
      </c>
      <c r="L271" s="9"/>
      <c r="M271" s="9"/>
      <c r="N271" s="9"/>
      <c r="O271" s="9"/>
      <c r="P271" s="113"/>
    </row>
    <row r="272" spans="2:16" x14ac:dyDescent="0.2">
      <c r="B272" s="227">
        <v>125</v>
      </c>
      <c r="C272" s="230">
        <f t="shared" si="12"/>
        <v>25420.5</v>
      </c>
      <c r="D272" s="9"/>
      <c r="E272" s="9"/>
      <c r="F272" s="9"/>
      <c r="G272" s="9"/>
      <c r="H272" s="9"/>
      <c r="I272" s="6"/>
      <c r="J272" s="230">
        <v>125</v>
      </c>
      <c r="K272" s="230">
        <f t="shared" si="13"/>
        <v>26428.5</v>
      </c>
      <c r="L272" s="9"/>
      <c r="M272" s="9"/>
      <c r="N272" s="9"/>
      <c r="O272" s="9"/>
      <c r="P272" s="113"/>
    </row>
    <row r="273" spans="2:16" x14ac:dyDescent="0.2">
      <c r="B273" s="227">
        <v>126</v>
      </c>
      <c r="C273" s="230">
        <f t="shared" si="12"/>
        <v>25427.5</v>
      </c>
      <c r="D273" s="9"/>
      <c r="E273" s="9"/>
      <c r="F273" s="9"/>
      <c r="G273" s="9"/>
      <c r="H273" s="9"/>
      <c r="I273" s="6"/>
      <c r="J273" s="230">
        <v>126</v>
      </c>
      <c r="K273" s="230">
        <f t="shared" si="13"/>
        <v>26435.5</v>
      </c>
      <c r="L273" s="9"/>
      <c r="M273" s="9"/>
      <c r="N273" s="9"/>
      <c r="O273" s="9"/>
      <c r="P273" s="113"/>
    </row>
    <row r="274" spans="2:16" x14ac:dyDescent="0.2">
      <c r="B274" s="227">
        <v>127</v>
      </c>
      <c r="C274" s="230">
        <f t="shared" si="12"/>
        <v>25434.5</v>
      </c>
      <c r="D274" s="9"/>
      <c r="E274" s="9"/>
      <c r="F274" s="9"/>
      <c r="G274" s="9"/>
      <c r="H274" s="9"/>
      <c r="I274" s="6"/>
      <c r="J274" s="230">
        <v>127</v>
      </c>
      <c r="K274" s="230">
        <f t="shared" si="13"/>
        <v>26442.5</v>
      </c>
      <c r="L274" s="9"/>
      <c r="M274" s="9"/>
      <c r="N274" s="9"/>
      <c r="O274" s="9"/>
      <c r="P274" s="113"/>
    </row>
    <row r="275" spans="2:16" ht="13.5" thickBot="1" x14ac:dyDescent="0.25">
      <c r="B275" s="228">
        <v>128</v>
      </c>
      <c r="C275" s="231">
        <f t="shared" si="12"/>
        <v>25441.5</v>
      </c>
      <c r="D275" s="174"/>
      <c r="E275" s="174"/>
      <c r="F275" s="174"/>
      <c r="G275" s="174"/>
      <c r="H275" s="174"/>
      <c r="I275" s="81"/>
      <c r="J275" s="231">
        <v>128</v>
      </c>
      <c r="K275" s="231">
        <f t="shared" si="13"/>
        <v>26449.5</v>
      </c>
      <c r="L275" s="174"/>
      <c r="M275" s="174"/>
      <c r="N275" s="174"/>
      <c r="O275" s="174"/>
      <c r="P275" s="184"/>
    </row>
  </sheetData>
  <mergeCells count="29">
    <mergeCell ref="E7:L7"/>
    <mergeCell ref="E8:L8"/>
    <mergeCell ref="E9:L9"/>
    <mergeCell ref="E10:L10"/>
    <mergeCell ref="E13:F13"/>
    <mergeCell ref="G13:H13"/>
    <mergeCell ref="J13:K13"/>
    <mergeCell ref="E146:L146"/>
    <mergeCell ref="E14:L14"/>
    <mergeCell ref="E24:F24"/>
    <mergeCell ref="G24:H24"/>
    <mergeCell ref="J24:K24"/>
    <mergeCell ref="E25:L25"/>
    <mergeCell ref="E43:F43"/>
    <mergeCell ref="G43:H43"/>
    <mergeCell ref="J43:K43"/>
    <mergeCell ref="E44:L44"/>
    <mergeCell ref="E78:F78"/>
    <mergeCell ref="G78:H78"/>
    <mergeCell ref="J78:K78"/>
    <mergeCell ref="E79:L79"/>
    <mergeCell ref="E145:F145"/>
    <mergeCell ref="G145:H145"/>
    <mergeCell ref="J145:K145"/>
    <mergeCell ref="A13:A14"/>
    <mergeCell ref="A24:A25"/>
    <mergeCell ref="A43:A44"/>
    <mergeCell ref="A78:A79"/>
    <mergeCell ref="A145:A146"/>
  </mergeCells>
  <phoneticPr fontId="12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56"/>
  <sheetViews>
    <sheetView topLeftCell="E28" zoomScale="90" zoomScaleNormal="90" workbookViewId="0">
      <selection activeCell="J29" sqref="J29"/>
    </sheetView>
  </sheetViews>
  <sheetFormatPr defaultRowHeight="12.75" x14ac:dyDescent="0.2"/>
  <cols>
    <col min="2" max="2" width="10.7109375" customWidth="1"/>
    <col min="3" max="3" width="20.140625" customWidth="1"/>
    <col min="4" max="4" width="9.140625" style="1" customWidth="1"/>
    <col min="5" max="5" width="14.85546875" customWidth="1"/>
    <col min="6" max="6" width="11.5703125" customWidth="1"/>
    <col min="7" max="7" width="11" customWidth="1"/>
    <col min="8" max="8" width="42.5703125" customWidth="1"/>
    <col min="9" max="9" width="13.140625" customWidth="1"/>
    <col min="10" max="10" width="10.140625" customWidth="1"/>
    <col min="11" max="11" width="22.42578125" customWidth="1"/>
    <col min="12" max="12" width="13.5703125" style="19" customWidth="1"/>
    <col min="13" max="13" width="6.7109375" customWidth="1"/>
    <col min="14" max="14" width="11.5703125" customWidth="1"/>
    <col min="15" max="15" width="11" bestFit="1" customWidth="1"/>
    <col min="16" max="16" width="40.570312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454</v>
      </c>
      <c r="F7" s="444"/>
      <c r="G7" s="444"/>
      <c r="H7" s="444"/>
      <c r="I7" s="444"/>
      <c r="J7" s="444"/>
      <c r="K7" s="444"/>
      <c r="L7" s="445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46"/>
      <c r="G8" s="446"/>
      <c r="H8" s="446"/>
      <c r="I8" s="446"/>
      <c r="J8" s="446"/>
      <c r="K8" s="446"/>
      <c r="L8" s="447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48"/>
      <c r="G9" s="448"/>
      <c r="H9" s="448"/>
      <c r="I9" s="448"/>
      <c r="J9" s="448"/>
      <c r="K9" s="448"/>
      <c r="L9" s="449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455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64</v>
      </c>
      <c r="F13" s="419"/>
      <c r="G13" s="419" t="s">
        <v>67</v>
      </c>
      <c r="H13" s="419"/>
      <c r="I13" s="88" t="s">
        <v>65</v>
      </c>
      <c r="J13" s="419" t="s">
        <v>63</v>
      </c>
      <c r="K13" s="419"/>
      <c r="L13" s="89" t="s">
        <v>66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62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3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x14ac:dyDescent="0.2">
      <c r="B16" s="226">
        <v>1</v>
      </c>
      <c r="C16" s="229">
        <f>21196+770+B16*112</f>
        <v>22078</v>
      </c>
      <c r="D16" s="256" t="s">
        <v>7</v>
      </c>
      <c r="E16" s="100"/>
      <c r="F16" s="100"/>
      <c r="G16" s="100"/>
      <c r="H16" s="211" t="s">
        <v>68</v>
      </c>
      <c r="I16" s="6"/>
      <c r="J16" s="229">
        <v>1</v>
      </c>
      <c r="K16" s="229">
        <f>21196+1778+J16*112</f>
        <v>23086</v>
      </c>
      <c r="L16" s="66" t="s">
        <v>7</v>
      </c>
      <c r="M16" s="100"/>
      <c r="N16" s="100"/>
      <c r="O16" s="100"/>
      <c r="P16" s="212" t="s">
        <v>68</v>
      </c>
    </row>
    <row r="17" spans="1:16" x14ac:dyDescent="0.2">
      <c r="B17" s="227">
        <v>2</v>
      </c>
      <c r="C17" s="230">
        <f>21196+770+B17*112</f>
        <v>22190</v>
      </c>
      <c r="D17" s="2" t="s">
        <v>7</v>
      </c>
      <c r="E17" s="9"/>
      <c r="F17" s="9"/>
      <c r="G17" s="9"/>
      <c r="H17" s="50" t="s">
        <v>740</v>
      </c>
      <c r="I17" s="6"/>
      <c r="J17" s="230">
        <v>2</v>
      </c>
      <c r="K17" s="230">
        <f>21196+1778+J17*112</f>
        <v>23198</v>
      </c>
      <c r="L17" s="17" t="s">
        <v>7</v>
      </c>
      <c r="M17" s="9"/>
      <c r="N17" s="9"/>
      <c r="O17" s="9"/>
      <c r="P17" s="114" t="s">
        <v>741</v>
      </c>
    </row>
    <row r="18" spans="1:16" x14ac:dyDescent="0.2">
      <c r="B18" s="227">
        <v>3</v>
      </c>
      <c r="C18" s="230">
        <f>21196+770+B18*112</f>
        <v>22302</v>
      </c>
      <c r="D18" s="2"/>
      <c r="E18" s="9"/>
      <c r="F18" s="9"/>
      <c r="G18" s="9"/>
      <c r="H18" s="9"/>
      <c r="I18" s="6"/>
      <c r="J18" s="230">
        <v>3</v>
      </c>
      <c r="K18" s="230">
        <f>21196+1778+J18*112</f>
        <v>23310</v>
      </c>
      <c r="L18" s="17"/>
      <c r="M18" s="9"/>
      <c r="N18" s="9"/>
      <c r="O18" s="9"/>
      <c r="P18" s="113"/>
    </row>
    <row r="19" spans="1:16" x14ac:dyDescent="0.2">
      <c r="B19" s="227">
        <v>4</v>
      </c>
      <c r="C19" s="230">
        <f>21196+770+B19*112</f>
        <v>22414</v>
      </c>
      <c r="D19" s="2"/>
      <c r="E19" s="9"/>
      <c r="F19" s="9"/>
      <c r="G19" s="9"/>
      <c r="H19" s="9"/>
      <c r="I19" s="6"/>
      <c r="J19" s="230">
        <v>4</v>
      </c>
      <c r="K19" s="230">
        <f>21196+1778+J19*112</f>
        <v>23422</v>
      </c>
      <c r="L19" s="17"/>
      <c r="M19" s="9"/>
      <c r="N19" s="9"/>
      <c r="O19" s="9"/>
      <c r="P19" s="113"/>
    </row>
    <row r="20" spans="1:16" ht="13.5" thickBot="1" x14ac:dyDescent="0.25">
      <c r="B20" s="228">
        <v>5</v>
      </c>
      <c r="C20" s="231">
        <f>21196+770+B20*112</f>
        <v>22526</v>
      </c>
      <c r="D20" s="260"/>
      <c r="E20" s="174"/>
      <c r="F20" s="174"/>
      <c r="G20" s="174"/>
      <c r="H20" s="174"/>
      <c r="I20" s="81"/>
      <c r="J20" s="231">
        <v>5</v>
      </c>
      <c r="K20" s="231">
        <f>21196+1778+J20*112</f>
        <v>23534</v>
      </c>
      <c r="L20" s="173"/>
      <c r="M20" s="174"/>
      <c r="N20" s="174"/>
      <c r="O20" s="174"/>
      <c r="P20" s="184"/>
    </row>
    <row r="21" spans="1:16" x14ac:dyDescent="0.2">
      <c r="A21" s="412">
        <v>2</v>
      </c>
      <c r="B21" s="83"/>
      <c r="C21" s="83"/>
      <c r="D21" s="141"/>
      <c r="E21" s="418" t="s">
        <v>69</v>
      </c>
      <c r="F21" s="419"/>
      <c r="G21" s="419" t="s">
        <v>71</v>
      </c>
      <c r="H21" s="419"/>
      <c r="I21" s="88" t="s">
        <v>65</v>
      </c>
      <c r="J21" s="419" t="s">
        <v>63</v>
      </c>
      <c r="K21" s="419"/>
      <c r="L21" s="89" t="s">
        <v>456</v>
      </c>
      <c r="M21" s="83"/>
      <c r="N21" s="83"/>
      <c r="O21" s="83"/>
      <c r="P21" s="83"/>
    </row>
    <row r="22" spans="1:16" ht="16.5" thickBot="1" x14ac:dyDescent="0.3">
      <c r="A22" s="413"/>
      <c r="B22" s="83"/>
      <c r="C22" s="83"/>
      <c r="D22" s="142"/>
      <c r="E22" s="414" t="s">
        <v>209</v>
      </c>
      <c r="F22" s="415"/>
      <c r="G22" s="415"/>
      <c r="H22" s="415"/>
      <c r="I22" s="415"/>
      <c r="J22" s="415"/>
      <c r="K22" s="415"/>
      <c r="L22" s="417"/>
      <c r="M22" s="83"/>
      <c r="N22" s="83"/>
      <c r="O22" s="83"/>
      <c r="P22" s="83"/>
    </row>
    <row r="23" spans="1:16" ht="13.5" thickBot="1" x14ac:dyDescent="0.25">
      <c r="B23" s="92" t="s">
        <v>111</v>
      </c>
      <c r="C23" s="93" t="s">
        <v>112</v>
      </c>
      <c r="D23" s="93" t="s">
        <v>113</v>
      </c>
      <c r="E23" s="95" t="s">
        <v>114</v>
      </c>
      <c r="F23" s="95" t="s">
        <v>115</v>
      </c>
      <c r="G23" s="95" t="s">
        <v>116</v>
      </c>
      <c r="H23" s="96" t="s">
        <v>117</v>
      </c>
      <c r="I23" s="75"/>
      <c r="J23" s="92" t="s">
        <v>111</v>
      </c>
      <c r="K23" s="93" t="s">
        <v>118</v>
      </c>
      <c r="L23" s="94" t="s">
        <v>113</v>
      </c>
      <c r="M23" s="95" t="s">
        <v>114</v>
      </c>
      <c r="N23" s="95" t="s">
        <v>115</v>
      </c>
      <c r="O23" s="95" t="s">
        <v>116</v>
      </c>
      <c r="P23" s="96" t="s">
        <v>117</v>
      </c>
    </row>
    <row r="24" spans="1:16" ht="76.5" x14ac:dyDescent="0.2">
      <c r="B24" s="220">
        <v>1</v>
      </c>
      <c r="C24" s="221">
        <f>21196+826+B24*56</f>
        <v>22078</v>
      </c>
      <c r="D24" s="17" t="s">
        <v>7</v>
      </c>
      <c r="E24" s="100"/>
      <c r="F24" s="100"/>
      <c r="G24" s="100"/>
      <c r="H24" s="101" t="s">
        <v>863</v>
      </c>
      <c r="I24" s="6"/>
      <c r="J24" s="221">
        <v>1</v>
      </c>
      <c r="K24" s="221">
        <f>21196+1834+J24*56</f>
        <v>23086</v>
      </c>
      <c r="L24" s="17" t="s">
        <v>7</v>
      </c>
      <c r="M24" s="100"/>
      <c r="N24" s="100"/>
      <c r="O24" s="100"/>
      <c r="P24" s="101" t="s">
        <v>863</v>
      </c>
    </row>
    <row r="25" spans="1:16" ht="38.25" x14ac:dyDescent="0.2">
      <c r="B25" s="287">
        <v>2</v>
      </c>
      <c r="C25" s="259">
        <f t="shared" ref="C25:C32" si="0">21196+826+B25*56</f>
        <v>22134</v>
      </c>
      <c r="D25" s="65" t="s">
        <v>7</v>
      </c>
      <c r="E25" s="9"/>
      <c r="F25" s="9"/>
      <c r="G25" s="9"/>
      <c r="H25" s="60" t="s">
        <v>891</v>
      </c>
      <c r="I25" s="6"/>
      <c r="J25" s="259">
        <v>2</v>
      </c>
      <c r="K25" s="259">
        <f t="shared" ref="K25:K32" si="1">21196+1834+J25*56</f>
        <v>23142</v>
      </c>
      <c r="L25" s="17" t="s">
        <v>7</v>
      </c>
      <c r="M25" s="9"/>
      <c r="N25" s="9"/>
      <c r="O25" s="9"/>
      <c r="P25" s="179" t="s">
        <v>891</v>
      </c>
    </row>
    <row r="26" spans="1:16" s="23" customFormat="1" ht="156.75" customHeight="1" x14ac:dyDescent="0.2">
      <c r="B26" s="163">
        <v>3</v>
      </c>
      <c r="C26" s="168">
        <f t="shared" si="0"/>
        <v>22190</v>
      </c>
      <c r="D26" s="17" t="s">
        <v>7</v>
      </c>
      <c r="E26" s="22"/>
      <c r="F26" s="22"/>
      <c r="G26" s="22"/>
      <c r="H26" s="24" t="s">
        <v>922</v>
      </c>
      <c r="I26" s="133"/>
      <c r="J26" s="168">
        <v>3</v>
      </c>
      <c r="K26" s="168">
        <f t="shared" si="1"/>
        <v>23198</v>
      </c>
      <c r="L26" s="17" t="s">
        <v>7</v>
      </c>
      <c r="M26" s="22"/>
      <c r="N26" s="22"/>
      <c r="O26" s="22"/>
      <c r="P26" s="134" t="s">
        <v>923</v>
      </c>
    </row>
    <row r="27" spans="1:16" s="23" customFormat="1" ht="192.75" customHeight="1" x14ac:dyDescent="0.2">
      <c r="B27" s="163">
        <v>4</v>
      </c>
      <c r="C27" s="168">
        <f>21196+826+B27*56</f>
        <v>22246</v>
      </c>
      <c r="D27" s="17" t="s">
        <v>7</v>
      </c>
      <c r="E27" s="22"/>
      <c r="F27" s="22"/>
      <c r="G27" s="22"/>
      <c r="H27" s="24" t="s">
        <v>882</v>
      </c>
      <c r="I27" s="133"/>
      <c r="J27" s="168">
        <v>4</v>
      </c>
      <c r="K27" s="168">
        <f t="shared" si="1"/>
        <v>23254</v>
      </c>
      <c r="L27" s="17" t="s">
        <v>7</v>
      </c>
      <c r="M27" s="22"/>
      <c r="N27" s="22"/>
      <c r="O27" s="22"/>
      <c r="P27" s="134" t="s">
        <v>883</v>
      </c>
    </row>
    <row r="28" spans="1:16" s="23" customFormat="1" ht="122.25" customHeight="1" x14ac:dyDescent="0.2">
      <c r="B28" s="163">
        <v>5</v>
      </c>
      <c r="C28" s="168">
        <f t="shared" si="0"/>
        <v>22302</v>
      </c>
      <c r="D28" s="17" t="s">
        <v>7</v>
      </c>
      <c r="E28" s="22"/>
      <c r="F28" s="22"/>
      <c r="G28" s="22"/>
      <c r="H28" s="24" t="s">
        <v>943</v>
      </c>
      <c r="I28" s="133"/>
      <c r="J28" s="168">
        <v>5</v>
      </c>
      <c r="K28" s="168">
        <f t="shared" si="1"/>
        <v>23310</v>
      </c>
      <c r="L28" s="17" t="s">
        <v>7</v>
      </c>
      <c r="M28" s="22"/>
      <c r="N28" s="22"/>
      <c r="O28" s="22"/>
      <c r="P28" s="134" t="s">
        <v>944</v>
      </c>
    </row>
    <row r="29" spans="1:16" s="23" customFormat="1" ht="107.25" customHeight="1" x14ac:dyDescent="0.2">
      <c r="B29" s="163">
        <v>6</v>
      </c>
      <c r="C29" s="168">
        <f t="shared" si="0"/>
        <v>22358</v>
      </c>
      <c r="D29" s="17" t="s">
        <v>7</v>
      </c>
      <c r="E29" s="22"/>
      <c r="F29" s="22"/>
      <c r="G29" s="22"/>
      <c r="H29" s="24" t="s">
        <v>578</v>
      </c>
      <c r="I29" s="133"/>
      <c r="J29" s="168">
        <v>6</v>
      </c>
      <c r="K29" s="168">
        <f t="shared" si="1"/>
        <v>23366</v>
      </c>
      <c r="L29" s="17" t="s">
        <v>7</v>
      </c>
      <c r="M29" s="22"/>
      <c r="N29" s="22"/>
      <c r="O29" s="22"/>
      <c r="P29" s="134" t="s">
        <v>579</v>
      </c>
    </row>
    <row r="30" spans="1:16" ht="25.5" x14ac:dyDescent="0.2">
      <c r="B30" s="227">
        <v>7</v>
      </c>
      <c r="C30" s="230">
        <f t="shared" si="0"/>
        <v>22414</v>
      </c>
      <c r="D30" s="2"/>
      <c r="E30" s="9"/>
      <c r="F30" s="9"/>
      <c r="G30" s="9"/>
      <c r="H30" s="29" t="s">
        <v>857</v>
      </c>
      <c r="I30" s="6"/>
      <c r="J30" s="230">
        <v>7</v>
      </c>
      <c r="K30" s="230">
        <f t="shared" si="1"/>
        <v>23422</v>
      </c>
      <c r="L30" s="17"/>
      <c r="M30" s="9"/>
      <c r="N30" s="9"/>
      <c r="O30" s="9"/>
      <c r="P30" s="179" t="s">
        <v>857</v>
      </c>
    </row>
    <row r="31" spans="1:16" ht="44.25" customHeight="1" x14ac:dyDescent="0.2">
      <c r="B31" s="227">
        <v>8</v>
      </c>
      <c r="C31" s="230">
        <f t="shared" si="0"/>
        <v>22470</v>
      </c>
      <c r="D31" s="2" t="s">
        <v>7</v>
      </c>
      <c r="E31" s="9"/>
      <c r="F31" s="9"/>
      <c r="G31" s="9"/>
      <c r="H31" s="24" t="s">
        <v>500</v>
      </c>
      <c r="I31" s="6"/>
      <c r="J31" s="230">
        <v>8</v>
      </c>
      <c r="K31" s="230">
        <f t="shared" si="1"/>
        <v>23478</v>
      </c>
      <c r="L31" s="17" t="s">
        <v>7</v>
      </c>
      <c r="M31" s="9"/>
      <c r="N31" s="9"/>
      <c r="O31" s="9"/>
      <c r="P31" s="134" t="s">
        <v>500</v>
      </c>
    </row>
    <row r="32" spans="1:16" ht="80.25" customHeight="1" thickBot="1" x14ac:dyDescent="0.25">
      <c r="B32" s="165">
        <v>9</v>
      </c>
      <c r="C32" s="169">
        <f t="shared" si="0"/>
        <v>22526</v>
      </c>
      <c r="D32" s="173" t="s">
        <v>7</v>
      </c>
      <c r="E32" s="174"/>
      <c r="F32" s="174"/>
      <c r="G32" s="174"/>
      <c r="H32" s="137" t="s">
        <v>833</v>
      </c>
      <c r="I32" s="81"/>
      <c r="J32" s="169">
        <v>9</v>
      </c>
      <c r="K32" s="169">
        <f t="shared" si="1"/>
        <v>23534</v>
      </c>
      <c r="L32" s="173" t="s">
        <v>7</v>
      </c>
      <c r="M32" s="174"/>
      <c r="N32" s="174"/>
      <c r="O32" s="174"/>
      <c r="P32" s="140" t="s">
        <v>834</v>
      </c>
    </row>
    <row r="33" spans="1:16" x14ac:dyDescent="0.2">
      <c r="A33" s="412">
        <v>3</v>
      </c>
      <c r="B33" s="83"/>
      <c r="C33" s="83"/>
      <c r="D33" s="141"/>
      <c r="E33" s="418" t="s">
        <v>72</v>
      </c>
      <c r="F33" s="419"/>
      <c r="G33" s="419" t="s">
        <v>71</v>
      </c>
      <c r="H33" s="419"/>
      <c r="I33" s="88" t="s">
        <v>65</v>
      </c>
      <c r="J33" s="419" t="s">
        <v>63</v>
      </c>
      <c r="K33" s="419"/>
      <c r="L33" s="89" t="s">
        <v>70</v>
      </c>
      <c r="M33" s="83"/>
      <c r="N33" s="83"/>
      <c r="O33" s="83"/>
      <c r="P33" s="83"/>
    </row>
    <row r="34" spans="1:16" ht="16.5" thickBot="1" x14ac:dyDescent="0.3">
      <c r="A34" s="413"/>
      <c r="B34" s="83"/>
      <c r="C34" s="83"/>
      <c r="D34" s="142"/>
      <c r="E34" s="414" t="s">
        <v>140</v>
      </c>
      <c r="F34" s="415"/>
      <c r="G34" s="415"/>
      <c r="H34" s="415"/>
      <c r="I34" s="415"/>
      <c r="J34" s="415"/>
      <c r="K34" s="415"/>
      <c r="L34" s="417"/>
      <c r="M34" s="83"/>
      <c r="N34" s="83"/>
      <c r="O34" s="83"/>
      <c r="P34" s="83"/>
    </row>
    <row r="35" spans="1:16" ht="13.5" thickBot="1" x14ac:dyDescent="0.25">
      <c r="B35" s="92" t="s">
        <v>111</v>
      </c>
      <c r="C35" s="93" t="s">
        <v>112</v>
      </c>
      <c r="D35" s="93" t="s">
        <v>113</v>
      </c>
      <c r="E35" s="95" t="s">
        <v>114</v>
      </c>
      <c r="F35" s="95" t="s">
        <v>115</v>
      </c>
      <c r="G35" s="95" t="s">
        <v>116</v>
      </c>
      <c r="H35" s="96" t="s">
        <v>117</v>
      </c>
      <c r="I35" s="75"/>
      <c r="J35" s="92" t="s">
        <v>111</v>
      </c>
      <c r="K35" s="93" t="s">
        <v>118</v>
      </c>
      <c r="L35" s="94" t="s">
        <v>113</v>
      </c>
      <c r="M35" s="95" t="s">
        <v>114</v>
      </c>
      <c r="N35" s="95" t="s">
        <v>115</v>
      </c>
      <c r="O35" s="95" t="s">
        <v>116</v>
      </c>
      <c r="P35" s="96" t="s">
        <v>117</v>
      </c>
    </row>
    <row r="36" spans="1:16" ht="50.25" customHeight="1" x14ac:dyDescent="0.2">
      <c r="B36" s="224">
        <v>1</v>
      </c>
      <c r="C36" s="225">
        <f>21196+798+B36*28</f>
        <v>22022</v>
      </c>
      <c r="D36" s="256"/>
      <c r="E36" s="100"/>
      <c r="F36" s="100"/>
      <c r="G36" s="100"/>
      <c r="H36" s="101" t="s">
        <v>738</v>
      </c>
      <c r="I36" s="6"/>
      <c r="J36" s="225">
        <v>1</v>
      </c>
      <c r="K36" s="225">
        <f>21196+1806+J36*28</f>
        <v>23030</v>
      </c>
      <c r="L36" s="66"/>
      <c r="M36" s="100"/>
      <c r="N36" s="100"/>
      <c r="O36" s="100"/>
      <c r="P36" s="112" t="s">
        <v>739</v>
      </c>
    </row>
    <row r="37" spans="1:16" s="23" customFormat="1" ht="38.25" customHeight="1" x14ac:dyDescent="0.2">
      <c r="B37" s="132">
        <v>2</v>
      </c>
      <c r="C37" s="18">
        <f t="shared" ref="C37:C55" si="2">21196+798+B37*28</f>
        <v>22050</v>
      </c>
      <c r="D37" s="17" t="s">
        <v>7</v>
      </c>
      <c r="E37" s="22"/>
      <c r="F37" s="22"/>
      <c r="G37" s="22"/>
      <c r="H37" s="36" t="s">
        <v>73</v>
      </c>
      <c r="I37" s="133"/>
      <c r="J37" s="18">
        <v>2</v>
      </c>
      <c r="K37" s="18">
        <f t="shared" ref="K37:K55" si="3">21196+1806+J37*28</f>
        <v>23058</v>
      </c>
      <c r="L37" s="17" t="s">
        <v>7</v>
      </c>
      <c r="M37" s="22"/>
      <c r="N37" s="22"/>
      <c r="O37" s="22"/>
      <c r="P37" s="198" t="s">
        <v>73</v>
      </c>
    </row>
    <row r="38" spans="1:16" s="23" customFormat="1" ht="25.5" x14ac:dyDescent="0.2">
      <c r="B38" s="132">
        <v>3</v>
      </c>
      <c r="C38" s="18">
        <f t="shared" si="2"/>
        <v>22078</v>
      </c>
      <c r="D38" s="17" t="s">
        <v>7</v>
      </c>
      <c r="E38" s="22"/>
      <c r="F38" s="22"/>
      <c r="G38" s="22"/>
      <c r="H38" s="36" t="s">
        <v>384</v>
      </c>
      <c r="I38" s="133"/>
      <c r="J38" s="18">
        <v>3</v>
      </c>
      <c r="K38" s="18">
        <f t="shared" si="3"/>
        <v>23086</v>
      </c>
      <c r="L38" s="17" t="s">
        <v>7</v>
      </c>
      <c r="M38" s="22"/>
      <c r="N38" s="22"/>
      <c r="O38" s="22"/>
      <c r="P38" s="198" t="s">
        <v>385</v>
      </c>
    </row>
    <row r="39" spans="1:16" ht="114.75" x14ac:dyDescent="0.2">
      <c r="B39" s="286">
        <v>4</v>
      </c>
      <c r="C39" s="64">
        <f t="shared" si="2"/>
        <v>22106</v>
      </c>
      <c r="D39" s="17" t="s">
        <v>7</v>
      </c>
      <c r="E39" s="9"/>
      <c r="F39" s="9"/>
      <c r="G39" s="9"/>
      <c r="H39" s="24" t="s">
        <v>745</v>
      </c>
      <c r="I39" s="6"/>
      <c r="J39" s="18">
        <v>4</v>
      </c>
      <c r="K39" s="18">
        <f t="shared" si="3"/>
        <v>23114</v>
      </c>
      <c r="L39" s="17" t="s">
        <v>7</v>
      </c>
      <c r="M39" s="9"/>
      <c r="N39" s="9"/>
      <c r="O39" s="9"/>
      <c r="P39" s="179" t="s">
        <v>746</v>
      </c>
    </row>
    <row r="40" spans="1:16" ht="63.75" x14ac:dyDescent="0.2">
      <c r="B40" s="132">
        <v>5</v>
      </c>
      <c r="C40" s="18">
        <f t="shared" si="2"/>
        <v>22134</v>
      </c>
      <c r="D40" s="17" t="s">
        <v>7</v>
      </c>
      <c r="E40" s="9"/>
      <c r="F40" s="9"/>
      <c r="G40" s="9"/>
      <c r="H40" s="29" t="s">
        <v>892</v>
      </c>
      <c r="I40" s="6"/>
      <c r="J40" s="18">
        <v>5</v>
      </c>
      <c r="K40" s="18">
        <f t="shared" si="3"/>
        <v>23142</v>
      </c>
      <c r="L40" s="17" t="s">
        <v>7</v>
      </c>
      <c r="M40" s="9"/>
      <c r="N40" s="9"/>
      <c r="O40" s="9"/>
      <c r="P40" s="179" t="s">
        <v>893</v>
      </c>
    </row>
    <row r="41" spans="1:16" ht="157.5" customHeight="1" x14ac:dyDescent="0.2">
      <c r="B41" s="132">
        <v>6</v>
      </c>
      <c r="C41" s="18">
        <f t="shared" si="2"/>
        <v>22162</v>
      </c>
      <c r="D41" s="17" t="s">
        <v>7</v>
      </c>
      <c r="E41" s="9"/>
      <c r="F41" s="9"/>
      <c r="G41" s="9"/>
      <c r="H41" s="24" t="s">
        <v>839</v>
      </c>
      <c r="I41" s="6"/>
      <c r="J41" s="18">
        <v>6</v>
      </c>
      <c r="K41" s="18">
        <f t="shared" si="3"/>
        <v>23170</v>
      </c>
      <c r="L41" s="17" t="s">
        <v>7</v>
      </c>
      <c r="M41" s="9"/>
      <c r="N41" s="9"/>
      <c r="O41" s="9"/>
      <c r="P41" s="134" t="s">
        <v>840</v>
      </c>
    </row>
    <row r="42" spans="1:16" ht="83.25" customHeight="1" x14ac:dyDescent="0.2">
      <c r="B42" s="132">
        <v>7</v>
      </c>
      <c r="C42" s="18">
        <f t="shared" si="2"/>
        <v>22190</v>
      </c>
      <c r="D42" s="17" t="s">
        <v>7</v>
      </c>
      <c r="E42" s="9"/>
      <c r="F42" s="9"/>
      <c r="G42" s="9"/>
      <c r="H42" s="24" t="s">
        <v>763</v>
      </c>
      <c r="I42" s="6"/>
      <c r="J42" s="18">
        <v>7</v>
      </c>
      <c r="K42" s="18">
        <f t="shared" si="3"/>
        <v>23198</v>
      </c>
      <c r="L42" s="17" t="s">
        <v>7</v>
      </c>
      <c r="M42" s="9"/>
      <c r="N42" s="9"/>
      <c r="O42" s="9"/>
      <c r="P42" s="134" t="s">
        <v>763</v>
      </c>
    </row>
    <row r="43" spans="1:16" ht="151.5" customHeight="1" x14ac:dyDescent="0.2">
      <c r="B43" s="132">
        <v>8</v>
      </c>
      <c r="C43" s="18">
        <f t="shared" si="2"/>
        <v>22218</v>
      </c>
      <c r="D43" s="17" t="s">
        <v>7</v>
      </c>
      <c r="E43" s="9"/>
      <c r="F43" s="9"/>
      <c r="G43" s="9"/>
      <c r="H43" s="24" t="s">
        <v>920</v>
      </c>
      <c r="I43" s="6"/>
      <c r="J43" s="18">
        <v>8</v>
      </c>
      <c r="K43" s="18">
        <f t="shared" si="3"/>
        <v>23226</v>
      </c>
      <c r="L43" s="17" t="s">
        <v>7</v>
      </c>
      <c r="M43" s="9"/>
      <c r="N43" s="9"/>
      <c r="O43" s="9"/>
      <c r="P43" s="134" t="s">
        <v>921</v>
      </c>
    </row>
    <row r="44" spans="1:16" s="23" customFormat="1" ht="60" customHeight="1" x14ac:dyDescent="0.2">
      <c r="B44" s="132">
        <v>9</v>
      </c>
      <c r="C44" s="18">
        <f t="shared" si="2"/>
        <v>22246</v>
      </c>
      <c r="D44" s="17" t="s">
        <v>7</v>
      </c>
      <c r="E44" s="22"/>
      <c r="F44" s="22"/>
      <c r="G44" s="22"/>
      <c r="H44" s="24" t="s">
        <v>866</v>
      </c>
      <c r="I44" s="133"/>
      <c r="J44" s="18">
        <v>9</v>
      </c>
      <c r="K44" s="18">
        <f t="shared" si="3"/>
        <v>23254</v>
      </c>
      <c r="L44" s="17" t="s">
        <v>7</v>
      </c>
      <c r="M44" s="22"/>
      <c r="N44" s="22"/>
      <c r="O44" s="22"/>
      <c r="P44" s="134" t="s">
        <v>867</v>
      </c>
    </row>
    <row r="45" spans="1:16" ht="189.75" customHeight="1" x14ac:dyDescent="0.2">
      <c r="B45" s="132">
        <v>10</v>
      </c>
      <c r="C45" s="18">
        <f t="shared" si="2"/>
        <v>22274</v>
      </c>
      <c r="D45" s="17" t="s">
        <v>7</v>
      </c>
      <c r="E45" s="9"/>
      <c r="F45" s="9"/>
      <c r="G45" s="9"/>
      <c r="H45" s="39" t="s">
        <v>742</v>
      </c>
      <c r="I45" s="6"/>
      <c r="J45" s="18">
        <v>10</v>
      </c>
      <c r="K45" s="18">
        <f t="shared" si="3"/>
        <v>23282</v>
      </c>
      <c r="L45" s="17" t="s">
        <v>7</v>
      </c>
      <c r="M45" s="9"/>
      <c r="N45" s="9"/>
      <c r="O45" s="9"/>
      <c r="P45" s="181" t="s">
        <v>742</v>
      </c>
    </row>
    <row r="46" spans="1:16" s="23" customFormat="1" ht="113.25" customHeight="1" x14ac:dyDescent="0.2">
      <c r="B46" s="132">
        <v>11</v>
      </c>
      <c r="C46" s="18">
        <f t="shared" si="2"/>
        <v>22302</v>
      </c>
      <c r="D46" s="17" t="s">
        <v>7</v>
      </c>
      <c r="E46" s="22"/>
      <c r="F46" s="22"/>
      <c r="G46" s="22"/>
      <c r="H46" s="24" t="s">
        <v>941</v>
      </c>
      <c r="I46" s="133"/>
      <c r="J46" s="18">
        <v>11</v>
      </c>
      <c r="K46" s="18">
        <f t="shared" si="3"/>
        <v>23310</v>
      </c>
      <c r="L46" s="17" t="s">
        <v>7</v>
      </c>
      <c r="M46" s="22"/>
      <c r="N46" s="22"/>
      <c r="O46" s="22"/>
      <c r="P46" s="134" t="s">
        <v>942</v>
      </c>
    </row>
    <row r="47" spans="1:16" ht="63.75" customHeight="1" x14ac:dyDescent="0.2">
      <c r="B47" s="132">
        <v>12</v>
      </c>
      <c r="C47" s="18">
        <f t="shared" si="2"/>
        <v>22330</v>
      </c>
      <c r="D47" s="17" t="s">
        <v>7</v>
      </c>
      <c r="E47" s="9"/>
      <c r="F47" s="9"/>
      <c r="G47" s="9"/>
      <c r="H47" s="24" t="s">
        <v>539</v>
      </c>
      <c r="I47" s="6"/>
      <c r="J47" s="18">
        <v>12</v>
      </c>
      <c r="K47" s="18">
        <f t="shared" si="3"/>
        <v>23338</v>
      </c>
      <c r="L47" s="17" t="s">
        <v>7</v>
      </c>
      <c r="M47" s="9"/>
      <c r="N47" s="9"/>
      <c r="O47" s="9"/>
      <c r="P47" s="134" t="s">
        <v>539</v>
      </c>
    </row>
    <row r="48" spans="1:16" ht="53.25" customHeight="1" x14ac:dyDescent="0.2">
      <c r="B48" s="222">
        <v>13</v>
      </c>
      <c r="C48" s="8">
        <f t="shared" si="2"/>
        <v>22358</v>
      </c>
      <c r="D48" s="2" t="s">
        <v>7</v>
      </c>
      <c r="E48" s="9"/>
      <c r="F48" s="9"/>
      <c r="G48" s="9"/>
      <c r="H48" s="24" t="s">
        <v>560</v>
      </c>
      <c r="I48" s="6"/>
      <c r="J48" s="8">
        <v>13</v>
      </c>
      <c r="K48" s="8">
        <f t="shared" si="3"/>
        <v>23366</v>
      </c>
      <c r="L48" s="2" t="s">
        <v>7</v>
      </c>
      <c r="M48" s="9"/>
      <c r="N48" s="9"/>
      <c r="O48" s="9"/>
      <c r="P48" s="134" t="s">
        <v>561</v>
      </c>
    </row>
    <row r="49" spans="1:16" s="23" customFormat="1" ht="114" customHeight="1" x14ac:dyDescent="0.2">
      <c r="B49" s="132">
        <v>14</v>
      </c>
      <c r="C49" s="18">
        <f t="shared" si="2"/>
        <v>22386</v>
      </c>
      <c r="D49" s="17" t="s">
        <v>7</v>
      </c>
      <c r="E49" s="22"/>
      <c r="F49" s="22"/>
      <c r="G49" s="22"/>
      <c r="H49" s="24" t="s">
        <v>651</v>
      </c>
      <c r="I49" s="133"/>
      <c r="J49" s="18">
        <v>14</v>
      </c>
      <c r="K49" s="18">
        <f t="shared" si="3"/>
        <v>23394</v>
      </c>
      <c r="L49" s="17" t="s">
        <v>7</v>
      </c>
      <c r="M49" s="22"/>
      <c r="N49" s="22"/>
      <c r="O49" s="22"/>
      <c r="P49" s="134" t="s">
        <v>652</v>
      </c>
    </row>
    <row r="50" spans="1:16" ht="36.75" customHeight="1" x14ac:dyDescent="0.2">
      <c r="B50" s="222">
        <v>15</v>
      </c>
      <c r="C50" s="8">
        <f t="shared" si="2"/>
        <v>22414</v>
      </c>
      <c r="D50" s="17" t="s">
        <v>7</v>
      </c>
      <c r="E50" s="9"/>
      <c r="F50" s="9"/>
      <c r="G50" s="9"/>
      <c r="H50" s="3" t="s">
        <v>374</v>
      </c>
      <c r="I50" s="6"/>
      <c r="J50" s="8">
        <v>15</v>
      </c>
      <c r="K50" s="8">
        <f t="shared" si="3"/>
        <v>23422</v>
      </c>
      <c r="L50" s="17" t="s">
        <v>7</v>
      </c>
      <c r="M50" s="9"/>
      <c r="N50" s="9"/>
      <c r="O50" s="9"/>
      <c r="P50" s="242" t="s">
        <v>374</v>
      </c>
    </row>
    <row r="51" spans="1:16" s="23" customFormat="1" ht="41.25" customHeight="1" x14ac:dyDescent="0.2">
      <c r="B51" s="132">
        <v>16</v>
      </c>
      <c r="C51" s="18">
        <f t="shared" si="2"/>
        <v>22442</v>
      </c>
      <c r="D51" s="17" t="s">
        <v>7</v>
      </c>
      <c r="E51" s="22"/>
      <c r="F51" s="22"/>
      <c r="G51" s="22"/>
      <c r="H51" s="24" t="s">
        <v>691</v>
      </c>
      <c r="I51" s="133"/>
      <c r="J51" s="18">
        <v>16</v>
      </c>
      <c r="K51" s="18">
        <f t="shared" si="3"/>
        <v>23450</v>
      </c>
      <c r="L51" s="17" t="s">
        <v>7</v>
      </c>
      <c r="M51" s="22"/>
      <c r="N51" s="22"/>
      <c r="O51" s="22"/>
      <c r="P51" s="134" t="s">
        <v>692</v>
      </c>
    </row>
    <row r="52" spans="1:16" x14ac:dyDescent="0.2">
      <c r="B52" s="132">
        <v>17</v>
      </c>
      <c r="C52" s="18">
        <f t="shared" si="2"/>
        <v>22470</v>
      </c>
      <c r="D52" s="17"/>
      <c r="E52" s="9"/>
      <c r="F52" s="9"/>
      <c r="G52" s="9"/>
      <c r="H52" s="24"/>
      <c r="I52" s="6"/>
      <c r="J52" s="18">
        <v>17</v>
      </c>
      <c r="K52" s="18">
        <f t="shared" si="3"/>
        <v>23478</v>
      </c>
      <c r="L52" s="17"/>
      <c r="M52" s="9"/>
      <c r="N52" s="9"/>
      <c r="O52" s="9"/>
      <c r="P52" s="134"/>
    </row>
    <row r="53" spans="1:16" ht="102" customHeight="1" x14ac:dyDescent="0.2">
      <c r="B53" s="132">
        <v>18</v>
      </c>
      <c r="C53" s="18">
        <f t="shared" si="2"/>
        <v>22498</v>
      </c>
      <c r="D53" s="17" t="s">
        <v>7</v>
      </c>
      <c r="E53" s="9"/>
      <c r="F53" s="9"/>
      <c r="G53" s="9"/>
      <c r="H53" s="39" t="s">
        <v>711</v>
      </c>
      <c r="I53" s="6"/>
      <c r="J53" s="18">
        <v>18</v>
      </c>
      <c r="K53" s="18">
        <f t="shared" si="3"/>
        <v>23506</v>
      </c>
      <c r="L53" s="17" t="s">
        <v>7</v>
      </c>
      <c r="M53" s="9"/>
      <c r="N53" s="9"/>
      <c r="O53" s="9"/>
      <c r="P53" s="181" t="s">
        <v>712</v>
      </c>
    </row>
    <row r="54" spans="1:16" ht="74.25" customHeight="1" x14ac:dyDescent="0.2">
      <c r="B54" s="132">
        <v>19</v>
      </c>
      <c r="C54" s="18">
        <f t="shared" si="2"/>
        <v>22526</v>
      </c>
      <c r="D54" s="17" t="s">
        <v>7</v>
      </c>
      <c r="E54" s="9"/>
      <c r="F54" s="9"/>
      <c r="G54" s="9"/>
      <c r="H54" s="24" t="s">
        <v>768</v>
      </c>
      <c r="I54" s="6"/>
      <c r="J54" s="18">
        <v>19</v>
      </c>
      <c r="K54" s="18">
        <f t="shared" si="3"/>
        <v>23534</v>
      </c>
      <c r="L54" s="17" t="s">
        <v>7</v>
      </c>
      <c r="M54" s="9"/>
      <c r="N54" s="9"/>
      <c r="O54" s="9"/>
      <c r="P54" s="134" t="s">
        <v>769</v>
      </c>
    </row>
    <row r="55" spans="1:16" ht="115.5" customHeight="1" thickBot="1" x14ac:dyDescent="0.25">
      <c r="B55" s="215">
        <v>20</v>
      </c>
      <c r="C55" s="216">
        <f t="shared" si="2"/>
        <v>22554</v>
      </c>
      <c r="D55" s="135" t="s">
        <v>7</v>
      </c>
      <c r="E55" s="174"/>
      <c r="F55" s="174"/>
      <c r="G55" s="174"/>
      <c r="H55" s="137" t="s">
        <v>832</v>
      </c>
      <c r="I55" s="81"/>
      <c r="J55" s="216">
        <v>20</v>
      </c>
      <c r="K55" s="216">
        <f t="shared" si="3"/>
        <v>23562</v>
      </c>
      <c r="L55" s="135" t="s">
        <v>7</v>
      </c>
      <c r="M55" s="174"/>
      <c r="N55" s="174"/>
      <c r="O55" s="174"/>
      <c r="P55" s="140" t="s">
        <v>832</v>
      </c>
    </row>
    <row r="56" spans="1:16" x14ac:dyDescent="0.2">
      <c r="A56" s="412">
        <v>4</v>
      </c>
      <c r="B56" s="83"/>
      <c r="C56" s="83"/>
      <c r="D56" s="141"/>
      <c r="E56" s="418" t="s">
        <v>74</v>
      </c>
      <c r="F56" s="419"/>
      <c r="G56" s="419" t="s">
        <v>76</v>
      </c>
      <c r="H56" s="419"/>
      <c r="I56" s="88" t="s">
        <v>65</v>
      </c>
      <c r="J56" s="419" t="s">
        <v>63</v>
      </c>
      <c r="K56" s="419"/>
      <c r="L56" s="89" t="s">
        <v>75</v>
      </c>
      <c r="M56" s="83"/>
      <c r="N56" s="83"/>
      <c r="O56" s="83"/>
      <c r="P56" s="83"/>
    </row>
    <row r="57" spans="1:16" ht="16.5" thickBot="1" x14ac:dyDescent="0.3">
      <c r="A57" s="413"/>
      <c r="B57" s="83"/>
      <c r="C57" s="83"/>
      <c r="D57" s="142"/>
      <c r="E57" s="414" t="s">
        <v>144</v>
      </c>
      <c r="F57" s="415"/>
      <c r="G57" s="415"/>
      <c r="H57" s="415"/>
      <c r="I57" s="415"/>
      <c r="J57" s="415"/>
      <c r="K57" s="415"/>
      <c r="L57" s="417"/>
      <c r="M57" s="83"/>
      <c r="N57" s="83"/>
      <c r="O57" s="83"/>
      <c r="P57" s="83"/>
    </row>
    <row r="58" spans="1:16" ht="13.5" thickBot="1" x14ac:dyDescent="0.25">
      <c r="B58" s="92" t="s">
        <v>111</v>
      </c>
      <c r="C58" s="93" t="s">
        <v>112</v>
      </c>
      <c r="D58" s="93" t="s">
        <v>113</v>
      </c>
      <c r="E58" s="95" t="s">
        <v>114</v>
      </c>
      <c r="F58" s="95" t="s">
        <v>115</v>
      </c>
      <c r="G58" s="95" t="s">
        <v>116</v>
      </c>
      <c r="H58" s="96" t="s">
        <v>117</v>
      </c>
      <c r="I58" s="75"/>
      <c r="J58" s="92" t="s">
        <v>111</v>
      </c>
      <c r="K58" s="93" t="s">
        <v>118</v>
      </c>
      <c r="L58" s="94" t="s">
        <v>113</v>
      </c>
      <c r="M58" s="95" t="s">
        <v>114</v>
      </c>
      <c r="N58" s="95" t="s">
        <v>115</v>
      </c>
      <c r="O58" s="95" t="s">
        <v>116</v>
      </c>
      <c r="P58" s="96" t="s">
        <v>117</v>
      </c>
    </row>
    <row r="59" spans="1:16" x14ac:dyDescent="0.2">
      <c r="B59" s="226">
        <v>1</v>
      </c>
      <c r="C59" s="229">
        <v>22015</v>
      </c>
      <c r="D59" s="256"/>
      <c r="E59" s="100"/>
      <c r="F59" s="100"/>
      <c r="G59" s="100"/>
      <c r="H59" s="211"/>
      <c r="I59" s="6"/>
      <c r="J59" s="229">
        <v>1</v>
      </c>
      <c r="K59" s="229">
        <f>21196+1813+J59*14</f>
        <v>23023</v>
      </c>
      <c r="L59" s="66"/>
      <c r="M59" s="100"/>
      <c r="N59" s="100"/>
      <c r="O59" s="100"/>
      <c r="P59" s="212"/>
    </row>
    <row r="60" spans="1:16" x14ac:dyDescent="0.2">
      <c r="B60" s="227">
        <v>2</v>
      </c>
      <c r="C60" s="230">
        <v>22029</v>
      </c>
      <c r="D60" s="2"/>
      <c r="E60" s="9"/>
      <c r="F60" s="9"/>
      <c r="G60" s="9"/>
      <c r="H60" s="9"/>
      <c r="I60" s="6"/>
      <c r="J60" s="230">
        <v>2</v>
      </c>
      <c r="K60" s="230">
        <f t="shared" ref="K60:K99" si="4">21196+1813+J60*14</f>
        <v>23037</v>
      </c>
      <c r="L60" s="17"/>
      <c r="M60" s="9"/>
      <c r="N60" s="9"/>
      <c r="O60" s="9"/>
      <c r="P60" s="113"/>
    </row>
    <row r="61" spans="1:16" x14ac:dyDescent="0.2">
      <c r="B61" s="227">
        <v>3</v>
      </c>
      <c r="C61" s="230">
        <v>22043</v>
      </c>
      <c r="D61" s="2"/>
      <c r="E61" s="9"/>
      <c r="F61" s="9"/>
      <c r="G61" s="9"/>
      <c r="H61" s="9"/>
      <c r="I61" s="6"/>
      <c r="J61" s="230">
        <v>3</v>
      </c>
      <c r="K61" s="230">
        <f t="shared" si="4"/>
        <v>23051</v>
      </c>
      <c r="L61" s="17"/>
      <c r="M61" s="9"/>
      <c r="N61" s="9"/>
      <c r="O61" s="9"/>
      <c r="P61" s="113"/>
    </row>
    <row r="62" spans="1:16" x14ac:dyDescent="0.2">
      <c r="B62" s="227">
        <v>4</v>
      </c>
      <c r="C62" s="230">
        <v>22057</v>
      </c>
      <c r="D62" s="2"/>
      <c r="E62" s="9"/>
      <c r="F62" s="9"/>
      <c r="G62" s="9"/>
      <c r="H62" s="9"/>
      <c r="I62" s="6"/>
      <c r="J62" s="230">
        <v>4</v>
      </c>
      <c r="K62" s="230">
        <f t="shared" si="4"/>
        <v>23065</v>
      </c>
      <c r="L62" s="17"/>
      <c r="M62" s="9"/>
      <c r="N62" s="9"/>
      <c r="O62" s="9"/>
      <c r="P62" s="113"/>
    </row>
    <row r="63" spans="1:16" x14ac:dyDescent="0.2">
      <c r="B63" s="227">
        <v>5</v>
      </c>
      <c r="C63" s="230">
        <v>22071</v>
      </c>
      <c r="D63" s="2"/>
      <c r="E63" s="9"/>
      <c r="F63" s="9"/>
      <c r="G63" s="9"/>
      <c r="H63" s="9"/>
      <c r="I63" s="6"/>
      <c r="J63" s="230">
        <v>5</v>
      </c>
      <c r="K63" s="230">
        <f t="shared" si="4"/>
        <v>23079</v>
      </c>
      <c r="L63" s="17"/>
      <c r="M63" s="9"/>
      <c r="N63" s="9"/>
      <c r="O63" s="9"/>
      <c r="P63" s="113"/>
    </row>
    <row r="64" spans="1:16" x14ac:dyDescent="0.2">
      <c r="B64" s="227">
        <v>6</v>
      </c>
      <c r="C64" s="230">
        <v>22085</v>
      </c>
      <c r="D64" s="2"/>
      <c r="E64" s="9"/>
      <c r="F64" s="9"/>
      <c r="G64" s="9"/>
      <c r="H64" s="9"/>
      <c r="I64" s="6"/>
      <c r="J64" s="230">
        <v>6</v>
      </c>
      <c r="K64" s="230">
        <f t="shared" si="4"/>
        <v>23093</v>
      </c>
      <c r="L64" s="17"/>
      <c r="M64" s="9"/>
      <c r="N64" s="9"/>
      <c r="O64" s="9"/>
      <c r="P64" s="113"/>
    </row>
    <row r="65" spans="2:16" ht="51" x14ac:dyDescent="0.2">
      <c r="B65" s="163">
        <v>7</v>
      </c>
      <c r="C65" s="168">
        <v>22099</v>
      </c>
      <c r="D65" s="17" t="s">
        <v>7</v>
      </c>
      <c r="E65" s="9"/>
      <c r="F65" s="9"/>
      <c r="G65" s="9"/>
      <c r="H65" s="24" t="s">
        <v>495</v>
      </c>
      <c r="I65" s="6"/>
      <c r="J65" s="168">
        <v>7</v>
      </c>
      <c r="K65" s="168">
        <f t="shared" si="4"/>
        <v>23107</v>
      </c>
      <c r="L65" s="17" t="s">
        <v>7</v>
      </c>
      <c r="M65" s="9"/>
      <c r="N65" s="9"/>
      <c r="O65" s="9"/>
      <c r="P65" s="179" t="s">
        <v>496</v>
      </c>
    </row>
    <row r="66" spans="2:16" ht="37.5" customHeight="1" x14ac:dyDescent="0.2">
      <c r="B66" s="227">
        <v>8</v>
      </c>
      <c r="C66" s="230">
        <v>22113</v>
      </c>
      <c r="D66" s="2"/>
      <c r="E66" s="9"/>
      <c r="F66" s="9"/>
      <c r="G66" s="9"/>
      <c r="H66" s="9"/>
      <c r="I66" s="6"/>
      <c r="J66" s="230">
        <v>8</v>
      </c>
      <c r="K66" s="230">
        <f t="shared" si="4"/>
        <v>23121</v>
      </c>
      <c r="L66" s="17"/>
      <c r="M66" s="9"/>
      <c r="N66" s="9"/>
      <c r="O66" s="9"/>
      <c r="P66" s="113"/>
    </row>
    <row r="67" spans="2:16" ht="72" customHeight="1" x14ac:dyDescent="0.2">
      <c r="B67" s="163">
        <v>9</v>
      </c>
      <c r="C67" s="168">
        <v>22127</v>
      </c>
      <c r="D67" s="17" t="s">
        <v>7</v>
      </c>
      <c r="E67" s="9"/>
      <c r="F67" s="9"/>
      <c r="G67" s="9"/>
      <c r="H67" s="29" t="s">
        <v>813</v>
      </c>
      <c r="I67" s="6"/>
      <c r="J67" s="168">
        <v>9</v>
      </c>
      <c r="K67" s="168">
        <f t="shared" si="4"/>
        <v>23135</v>
      </c>
      <c r="L67" s="17" t="s">
        <v>7</v>
      </c>
      <c r="M67" s="9"/>
      <c r="N67" s="9"/>
      <c r="O67" s="9"/>
      <c r="P67" s="179" t="s">
        <v>813</v>
      </c>
    </row>
    <row r="68" spans="2:16" ht="75.75" customHeight="1" x14ac:dyDescent="0.2">
      <c r="B68" s="163">
        <v>10</v>
      </c>
      <c r="C68" s="168">
        <v>22141</v>
      </c>
      <c r="D68" s="17" t="s">
        <v>7</v>
      </c>
      <c r="E68" s="22"/>
      <c r="F68" s="22"/>
      <c r="G68" s="22"/>
      <c r="H68" s="24" t="s">
        <v>753</v>
      </c>
      <c r="I68" s="6"/>
      <c r="J68" s="168">
        <v>10</v>
      </c>
      <c r="K68" s="168">
        <f t="shared" si="4"/>
        <v>23149</v>
      </c>
      <c r="L68" s="17" t="s">
        <v>7</v>
      </c>
      <c r="M68" s="9"/>
      <c r="N68" s="9"/>
      <c r="O68" s="9"/>
      <c r="P68" s="134" t="s">
        <v>754</v>
      </c>
    </row>
    <row r="69" spans="2:16" ht="58.5" customHeight="1" x14ac:dyDescent="0.2">
      <c r="B69" s="163">
        <v>11</v>
      </c>
      <c r="C69" s="168">
        <v>22155</v>
      </c>
      <c r="D69" s="17" t="s">
        <v>7</v>
      </c>
      <c r="E69" s="9"/>
      <c r="F69" s="9"/>
      <c r="G69" s="9"/>
      <c r="H69" s="24" t="s">
        <v>747</v>
      </c>
      <c r="I69" s="6"/>
      <c r="J69" s="168">
        <v>11</v>
      </c>
      <c r="K69" s="168">
        <f t="shared" si="4"/>
        <v>23163</v>
      </c>
      <c r="L69" s="17" t="s">
        <v>7</v>
      </c>
      <c r="M69" s="9"/>
      <c r="N69" s="9"/>
      <c r="O69" s="9"/>
      <c r="P69" s="134" t="s">
        <v>748</v>
      </c>
    </row>
    <row r="70" spans="2:16" ht="93.75" customHeight="1" x14ac:dyDescent="0.2">
      <c r="B70" s="163">
        <v>12</v>
      </c>
      <c r="C70" s="168">
        <v>22169</v>
      </c>
      <c r="D70" s="17" t="s">
        <v>7</v>
      </c>
      <c r="E70" s="9"/>
      <c r="F70" s="9"/>
      <c r="G70" s="9"/>
      <c r="H70" s="21" t="s">
        <v>809</v>
      </c>
      <c r="I70" s="6"/>
      <c r="J70" s="168">
        <v>12</v>
      </c>
      <c r="K70" s="168">
        <f t="shared" si="4"/>
        <v>23177</v>
      </c>
      <c r="L70" s="17" t="s">
        <v>7</v>
      </c>
      <c r="M70" s="9"/>
      <c r="N70" s="9"/>
      <c r="O70" s="9"/>
      <c r="P70" s="134" t="s">
        <v>810</v>
      </c>
    </row>
    <row r="71" spans="2:16" ht="25.5" x14ac:dyDescent="0.2">
      <c r="B71" s="163">
        <v>13</v>
      </c>
      <c r="C71" s="168">
        <v>22183</v>
      </c>
      <c r="D71" s="17" t="s">
        <v>7</v>
      </c>
      <c r="E71" s="9"/>
      <c r="F71" s="9"/>
      <c r="G71" s="9"/>
      <c r="H71" s="24" t="s">
        <v>755</v>
      </c>
      <c r="I71" s="6"/>
      <c r="J71" s="168">
        <v>13</v>
      </c>
      <c r="K71" s="168">
        <f t="shared" si="4"/>
        <v>23191</v>
      </c>
      <c r="L71" s="17" t="s">
        <v>7</v>
      </c>
      <c r="M71" s="9"/>
      <c r="N71" s="9"/>
      <c r="O71" s="9"/>
      <c r="P71" s="134" t="s">
        <v>756</v>
      </c>
    </row>
    <row r="72" spans="2:16" ht="41.25" customHeight="1" x14ac:dyDescent="0.2">
      <c r="B72" s="163">
        <v>14</v>
      </c>
      <c r="C72" s="168">
        <v>22197</v>
      </c>
      <c r="D72" s="17" t="s">
        <v>7</v>
      </c>
      <c r="E72" s="9"/>
      <c r="F72" s="9"/>
      <c r="G72" s="9"/>
      <c r="H72" s="39" t="s">
        <v>487</v>
      </c>
      <c r="I72" s="6"/>
      <c r="J72" s="168">
        <v>14</v>
      </c>
      <c r="K72" s="168">
        <f t="shared" si="4"/>
        <v>23205</v>
      </c>
      <c r="L72" s="17" t="s">
        <v>7</v>
      </c>
      <c r="M72" s="9"/>
      <c r="N72" s="9"/>
      <c r="O72" s="9"/>
      <c r="P72" s="181" t="s">
        <v>488</v>
      </c>
    </row>
    <row r="73" spans="2:16" x14ac:dyDescent="0.2">
      <c r="B73" s="163">
        <v>15</v>
      </c>
      <c r="C73" s="168">
        <v>22211</v>
      </c>
      <c r="D73" s="17" t="s">
        <v>7</v>
      </c>
      <c r="E73" s="9"/>
      <c r="F73" s="9"/>
      <c r="G73" s="9"/>
      <c r="H73" s="24" t="s">
        <v>387</v>
      </c>
      <c r="I73" s="6"/>
      <c r="J73" s="168">
        <v>15</v>
      </c>
      <c r="K73" s="168">
        <f t="shared" si="4"/>
        <v>23219</v>
      </c>
      <c r="L73" s="17" t="s">
        <v>7</v>
      </c>
      <c r="M73" s="9"/>
      <c r="N73" s="9"/>
      <c r="O73" s="9"/>
      <c r="P73" s="134" t="s">
        <v>388</v>
      </c>
    </row>
    <row r="74" spans="2:16" s="23" customFormat="1" ht="37.5" customHeight="1" x14ac:dyDescent="0.2">
      <c r="B74" s="163">
        <v>16</v>
      </c>
      <c r="C74" s="168">
        <v>22225</v>
      </c>
      <c r="D74" s="17" t="s">
        <v>7</v>
      </c>
      <c r="E74" s="22"/>
      <c r="F74" s="22"/>
      <c r="G74" s="22"/>
      <c r="H74" s="24" t="s">
        <v>777</v>
      </c>
      <c r="I74" s="133"/>
      <c r="J74" s="168">
        <v>16</v>
      </c>
      <c r="K74" s="168">
        <f t="shared" si="4"/>
        <v>23233</v>
      </c>
      <c r="L74" s="17" t="s">
        <v>7</v>
      </c>
      <c r="M74" s="22"/>
      <c r="N74" s="22"/>
      <c r="O74" s="22"/>
      <c r="P74" s="134" t="s">
        <v>777</v>
      </c>
    </row>
    <row r="75" spans="2:16" s="23" customFormat="1" x14ac:dyDescent="0.2">
      <c r="B75" s="163">
        <v>17</v>
      </c>
      <c r="C75" s="168">
        <v>22239</v>
      </c>
      <c r="D75" s="17" t="s">
        <v>7</v>
      </c>
      <c r="E75" s="22"/>
      <c r="F75" s="22"/>
      <c r="G75" s="22"/>
      <c r="H75" s="24" t="s">
        <v>483</v>
      </c>
      <c r="I75" s="133"/>
      <c r="J75" s="168">
        <v>17</v>
      </c>
      <c r="K75" s="168">
        <f t="shared" si="4"/>
        <v>23247</v>
      </c>
      <c r="L75" s="17" t="s">
        <v>7</v>
      </c>
      <c r="M75" s="22"/>
      <c r="N75" s="22"/>
      <c r="O75" s="22"/>
      <c r="P75" s="134" t="s">
        <v>484</v>
      </c>
    </row>
    <row r="76" spans="2:16" x14ac:dyDescent="0.2">
      <c r="B76" s="163">
        <v>18</v>
      </c>
      <c r="C76" s="168">
        <v>22253</v>
      </c>
      <c r="D76" s="17" t="s">
        <v>7</v>
      </c>
      <c r="E76" s="9"/>
      <c r="F76" s="9"/>
      <c r="G76" s="9"/>
      <c r="H76" s="29" t="s">
        <v>604</v>
      </c>
      <c r="I76" s="6"/>
      <c r="J76" s="168">
        <v>18</v>
      </c>
      <c r="K76" s="168">
        <f t="shared" si="4"/>
        <v>23261</v>
      </c>
      <c r="L76" s="17" t="s">
        <v>7</v>
      </c>
      <c r="M76" s="9"/>
      <c r="N76" s="9"/>
      <c r="O76" s="9"/>
      <c r="P76" s="179" t="s">
        <v>604</v>
      </c>
    </row>
    <row r="77" spans="2:16" x14ac:dyDescent="0.2">
      <c r="B77" s="227">
        <v>19</v>
      </c>
      <c r="C77" s="168">
        <v>22267</v>
      </c>
      <c r="D77" s="17" t="s">
        <v>7</v>
      </c>
      <c r="E77" s="9"/>
      <c r="F77" s="9"/>
      <c r="G77" s="9"/>
      <c r="H77" s="24" t="s">
        <v>589</v>
      </c>
      <c r="I77" s="6"/>
      <c r="J77" s="168">
        <v>19</v>
      </c>
      <c r="K77" s="168">
        <f t="shared" si="4"/>
        <v>23275</v>
      </c>
      <c r="L77" s="17" t="s">
        <v>7</v>
      </c>
      <c r="M77" s="9"/>
      <c r="N77" s="9"/>
      <c r="O77" s="9"/>
      <c r="P77" s="179" t="s">
        <v>589</v>
      </c>
    </row>
    <row r="78" spans="2:16" x14ac:dyDescent="0.2">
      <c r="B78" s="163">
        <v>20</v>
      </c>
      <c r="C78" s="168">
        <v>22281</v>
      </c>
      <c r="D78" s="17" t="s">
        <v>7</v>
      </c>
      <c r="E78" s="9"/>
      <c r="F78" s="9"/>
      <c r="G78" s="9"/>
      <c r="H78" s="24" t="s">
        <v>666</v>
      </c>
      <c r="I78" s="6"/>
      <c r="J78" s="168">
        <v>20</v>
      </c>
      <c r="K78" s="168">
        <f t="shared" si="4"/>
        <v>23289</v>
      </c>
      <c r="L78" s="17" t="s">
        <v>7</v>
      </c>
      <c r="M78" s="9"/>
      <c r="N78" s="9"/>
      <c r="O78" s="9"/>
      <c r="P78" s="134" t="s">
        <v>667</v>
      </c>
    </row>
    <row r="79" spans="2:16" ht="25.5" x14ac:dyDescent="0.2">
      <c r="B79" s="227">
        <v>21</v>
      </c>
      <c r="C79" s="230">
        <v>22295</v>
      </c>
      <c r="D79" s="17" t="s">
        <v>7</v>
      </c>
      <c r="E79" s="9"/>
      <c r="F79" s="9"/>
      <c r="G79" s="9"/>
      <c r="H79" s="29" t="s">
        <v>695</v>
      </c>
      <c r="I79" s="6"/>
      <c r="J79" s="230">
        <v>21</v>
      </c>
      <c r="K79" s="230">
        <f t="shared" si="4"/>
        <v>23303</v>
      </c>
      <c r="L79" s="17" t="s">
        <v>7</v>
      </c>
      <c r="M79" s="9"/>
      <c r="N79" s="8"/>
      <c r="O79" s="9"/>
      <c r="P79" s="179" t="s">
        <v>696</v>
      </c>
    </row>
    <row r="80" spans="2:16" ht="112.5" customHeight="1" x14ac:dyDescent="0.2">
      <c r="B80" s="287">
        <v>22</v>
      </c>
      <c r="C80" s="259">
        <v>22309</v>
      </c>
      <c r="D80" s="65" t="s">
        <v>7</v>
      </c>
      <c r="E80" s="9"/>
      <c r="F80" s="9"/>
      <c r="G80" s="9"/>
      <c r="H80" s="39" t="s">
        <v>662</v>
      </c>
      <c r="I80" s="6"/>
      <c r="J80" s="168">
        <v>22</v>
      </c>
      <c r="K80" s="168">
        <f t="shared" si="4"/>
        <v>23317</v>
      </c>
      <c r="L80" s="17" t="s">
        <v>7</v>
      </c>
      <c r="M80" s="9"/>
      <c r="N80" s="9"/>
      <c r="O80" s="9"/>
      <c r="P80" s="181" t="s">
        <v>663</v>
      </c>
    </row>
    <row r="81" spans="2:16" x14ac:dyDescent="0.2">
      <c r="B81" s="163">
        <v>23</v>
      </c>
      <c r="C81" s="168">
        <v>22323</v>
      </c>
      <c r="D81" s="17" t="s">
        <v>7</v>
      </c>
      <c r="E81" s="9"/>
      <c r="F81" s="9"/>
      <c r="G81" s="9"/>
      <c r="H81" s="29" t="s">
        <v>683</v>
      </c>
      <c r="I81" s="6"/>
      <c r="J81" s="168">
        <v>23</v>
      </c>
      <c r="K81" s="168">
        <f t="shared" si="4"/>
        <v>23331</v>
      </c>
      <c r="L81" s="17" t="s">
        <v>7</v>
      </c>
      <c r="M81" s="9"/>
      <c r="N81" s="9"/>
      <c r="O81" s="9"/>
      <c r="P81" s="170" t="s">
        <v>650</v>
      </c>
    </row>
    <row r="82" spans="2:16" x14ac:dyDescent="0.2">
      <c r="B82" s="227">
        <v>24</v>
      </c>
      <c r="C82" s="230">
        <v>22337</v>
      </c>
      <c r="D82" s="2"/>
      <c r="E82" s="9"/>
      <c r="F82" s="9"/>
      <c r="G82" s="9"/>
      <c r="H82" s="38"/>
      <c r="I82" s="6"/>
      <c r="J82" s="230">
        <v>24</v>
      </c>
      <c r="K82" s="230">
        <f t="shared" si="4"/>
        <v>23345</v>
      </c>
      <c r="L82" s="2"/>
      <c r="M82" s="9"/>
      <c r="N82" s="9"/>
      <c r="O82" s="9"/>
      <c r="P82" s="170"/>
    </row>
    <row r="83" spans="2:16" x14ac:dyDescent="0.2">
      <c r="B83" s="163">
        <v>25</v>
      </c>
      <c r="C83" s="168">
        <v>22351</v>
      </c>
      <c r="D83" s="17" t="s">
        <v>7</v>
      </c>
      <c r="E83" s="9"/>
      <c r="F83" s="9"/>
      <c r="G83" s="9"/>
      <c r="H83" s="38" t="s">
        <v>386</v>
      </c>
      <c r="I83" s="6"/>
      <c r="J83" s="168">
        <v>25</v>
      </c>
      <c r="K83" s="168">
        <f t="shared" si="4"/>
        <v>23359</v>
      </c>
      <c r="L83" s="17" t="s">
        <v>7</v>
      </c>
      <c r="M83" s="9"/>
      <c r="N83" s="9"/>
      <c r="O83" s="9"/>
      <c r="P83" s="170" t="s">
        <v>386</v>
      </c>
    </row>
    <row r="84" spans="2:16" x14ac:dyDescent="0.2">
      <c r="B84" s="227">
        <v>26</v>
      </c>
      <c r="C84" s="230">
        <v>22365</v>
      </c>
      <c r="D84" s="2"/>
      <c r="E84" s="9"/>
      <c r="F84" s="9"/>
      <c r="G84" s="9"/>
      <c r="H84" s="38"/>
      <c r="I84" s="6"/>
      <c r="J84" s="230">
        <v>26</v>
      </c>
      <c r="K84" s="230">
        <f t="shared" si="4"/>
        <v>23373</v>
      </c>
      <c r="L84" s="2"/>
      <c r="M84" s="9"/>
      <c r="N84" s="9"/>
      <c r="O84" s="9"/>
      <c r="P84" s="170"/>
    </row>
    <row r="85" spans="2:16" x14ac:dyDescent="0.2">
      <c r="B85" s="227">
        <v>27</v>
      </c>
      <c r="C85" s="230">
        <v>22379</v>
      </c>
      <c r="D85" s="2" t="s">
        <v>7</v>
      </c>
      <c r="E85" s="9"/>
      <c r="F85" s="9"/>
      <c r="G85" s="9"/>
      <c r="H85" s="38" t="s">
        <v>386</v>
      </c>
      <c r="I85" s="6"/>
      <c r="J85" s="230">
        <v>27</v>
      </c>
      <c r="K85" s="230">
        <f t="shared" si="4"/>
        <v>23387</v>
      </c>
      <c r="L85" s="2" t="s">
        <v>7</v>
      </c>
      <c r="M85" s="9"/>
      <c r="N85" s="9"/>
      <c r="O85" s="9"/>
      <c r="P85" s="170" t="s">
        <v>389</v>
      </c>
    </row>
    <row r="86" spans="2:16" x14ac:dyDescent="0.2">
      <c r="B86" s="227">
        <v>28</v>
      </c>
      <c r="C86" s="230">
        <v>22393</v>
      </c>
      <c r="D86" s="2"/>
      <c r="E86" s="9"/>
      <c r="F86" s="9"/>
      <c r="G86" s="9"/>
      <c r="H86" s="9"/>
      <c r="I86" s="6"/>
      <c r="J86" s="230">
        <v>28</v>
      </c>
      <c r="K86" s="230">
        <f t="shared" si="4"/>
        <v>23401</v>
      </c>
      <c r="L86" s="17"/>
      <c r="M86" s="9"/>
      <c r="N86" s="9"/>
      <c r="O86" s="9"/>
      <c r="P86" s="113"/>
    </row>
    <row r="87" spans="2:16" x14ac:dyDescent="0.2">
      <c r="B87" s="227">
        <v>29</v>
      </c>
      <c r="C87" s="230">
        <v>22407</v>
      </c>
      <c r="D87" s="2"/>
      <c r="E87" s="9"/>
      <c r="F87" s="9"/>
      <c r="G87" s="9"/>
      <c r="H87" s="9"/>
      <c r="I87" s="6"/>
      <c r="J87" s="230">
        <v>29</v>
      </c>
      <c r="K87" s="230">
        <f t="shared" si="4"/>
        <v>23415</v>
      </c>
      <c r="L87" s="17"/>
      <c r="M87" s="9"/>
      <c r="N87" s="9"/>
      <c r="O87" s="9"/>
      <c r="P87" s="113"/>
    </row>
    <row r="88" spans="2:16" ht="27" customHeight="1" x14ac:dyDescent="0.2">
      <c r="B88" s="163">
        <v>30</v>
      </c>
      <c r="C88" s="168">
        <v>22421</v>
      </c>
      <c r="D88" s="17" t="s">
        <v>7</v>
      </c>
      <c r="E88" s="9"/>
      <c r="F88" s="9"/>
      <c r="G88" s="9"/>
      <c r="H88" s="38" t="s">
        <v>802</v>
      </c>
      <c r="I88" s="6"/>
      <c r="J88" s="168">
        <v>30</v>
      </c>
      <c r="K88" s="168">
        <f t="shared" si="4"/>
        <v>23429</v>
      </c>
      <c r="L88" s="17" t="s">
        <v>7</v>
      </c>
      <c r="M88" s="9"/>
      <c r="N88" s="9"/>
      <c r="O88" s="9"/>
      <c r="P88" s="170" t="s">
        <v>802</v>
      </c>
    </row>
    <row r="89" spans="2:16" x14ac:dyDescent="0.2">
      <c r="B89" s="227">
        <v>31</v>
      </c>
      <c r="C89" s="230">
        <v>22435</v>
      </c>
      <c r="D89" s="2"/>
      <c r="E89" s="9"/>
      <c r="F89" s="9"/>
      <c r="G89" s="9"/>
      <c r="H89" s="9"/>
      <c r="I89" s="6"/>
      <c r="J89" s="230">
        <v>31</v>
      </c>
      <c r="K89" s="230">
        <f t="shared" si="4"/>
        <v>23443</v>
      </c>
      <c r="L89" s="17"/>
      <c r="M89" s="9"/>
      <c r="N89" s="9"/>
      <c r="O89" s="9"/>
      <c r="P89" s="113"/>
    </row>
    <row r="90" spans="2:16" x14ac:dyDescent="0.2">
      <c r="B90" s="227">
        <v>32</v>
      </c>
      <c r="C90" s="230">
        <v>22449</v>
      </c>
      <c r="D90" s="2"/>
      <c r="E90" s="9"/>
      <c r="F90" s="9"/>
      <c r="G90" s="9"/>
      <c r="H90" s="9"/>
      <c r="I90" s="6"/>
      <c r="J90" s="230">
        <v>32</v>
      </c>
      <c r="K90" s="230">
        <f t="shared" si="4"/>
        <v>23457</v>
      </c>
      <c r="L90" s="17"/>
      <c r="M90" s="9"/>
      <c r="N90" s="9"/>
      <c r="O90" s="9"/>
      <c r="P90" s="113"/>
    </row>
    <row r="91" spans="2:16" x14ac:dyDescent="0.2">
      <c r="B91" s="227">
        <v>33</v>
      </c>
      <c r="C91" s="230">
        <v>22463</v>
      </c>
      <c r="D91" s="2"/>
      <c r="E91" s="9"/>
      <c r="F91" s="9"/>
      <c r="G91" s="9"/>
      <c r="H91" s="9"/>
      <c r="I91" s="6"/>
      <c r="J91" s="230">
        <v>33</v>
      </c>
      <c r="K91" s="230">
        <f t="shared" si="4"/>
        <v>23471</v>
      </c>
      <c r="L91" s="17"/>
      <c r="M91" s="9"/>
      <c r="N91" s="9"/>
      <c r="O91" s="9"/>
      <c r="P91" s="113"/>
    </row>
    <row r="92" spans="2:16" x14ac:dyDescent="0.2">
      <c r="B92" s="163">
        <v>34</v>
      </c>
      <c r="C92" s="168">
        <v>22477</v>
      </c>
      <c r="D92" s="17" t="s">
        <v>7</v>
      </c>
      <c r="E92" s="22"/>
      <c r="F92" s="22"/>
      <c r="G92" s="22"/>
      <c r="H92" s="39" t="s">
        <v>562</v>
      </c>
      <c r="I92" s="6"/>
      <c r="J92" s="168">
        <v>34</v>
      </c>
      <c r="K92" s="168">
        <f t="shared" si="4"/>
        <v>23485</v>
      </c>
      <c r="L92" s="17" t="s">
        <v>7</v>
      </c>
      <c r="M92" s="9"/>
      <c r="N92" s="9"/>
      <c r="O92" s="9"/>
      <c r="P92" s="170" t="s">
        <v>562</v>
      </c>
    </row>
    <row r="93" spans="2:16" x14ac:dyDescent="0.2">
      <c r="B93" s="227">
        <v>35</v>
      </c>
      <c r="C93" s="230">
        <v>22491</v>
      </c>
      <c r="D93" s="2"/>
      <c r="E93" s="9"/>
      <c r="F93" s="9"/>
      <c r="G93" s="9"/>
      <c r="H93" s="9"/>
      <c r="I93" s="6"/>
      <c r="J93" s="230">
        <v>35</v>
      </c>
      <c r="K93" s="230">
        <f t="shared" si="4"/>
        <v>23499</v>
      </c>
      <c r="L93" s="17"/>
      <c r="M93" s="9"/>
      <c r="N93" s="9"/>
      <c r="O93" s="9"/>
      <c r="P93" s="113"/>
    </row>
    <row r="94" spans="2:16" x14ac:dyDescent="0.2">
      <c r="B94" s="227">
        <v>36</v>
      </c>
      <c r="C94" s="230">
        <v>22505</v>
      </c>
      <c r="D94" s="2"/>
      <c r="E94" s="9"/>
      <c r="F94" s="9"/>
      <c r="G94" s="9"/>
      <c r="H94" s="9"/>
      <c r="I94" s="6"/>
      <c r="J94" s="230">
        <v>36</v>
      </c>
      <c r="K94" s="230">
        <f t="shared" si="4"/>
        <v>23513</v>
      </c>
      <c r="L94" s="17"/>
      <c r="M94" s="9"/>
      <c r="N94" s="9"/>
      <c r="O94" s="9"/>
      <c r="P94" s="113"/>
    </row>
    <row r="95" spans="2:16" x14ac:dyDescent="0.2">
      <c r="B95" s="227">
        <v>37</v>
      </c>
      <c r="C95" s="230">
        <v>22519</v>
      </c>
      <c r="D95" s="2"/>
      <c r="E95" s="9"/>
      <c r="F95" s="9"/>
      <c r="G95" s="9"/>
      <c r="H95" s="9"/>
      <c r="I95" s="6"/>
      <c r="J95" s="230">
        <v>37</v>
      </c>
      <c r="K95" s="230">
        <f t="shared" si="4"/>
        <v>23527</v>
      </c>
      <c r="L95" s="17"/>
      <c r="M95" s="9"/>
      <c r="N95" s="9"/>
      <c r="O95" s="9"/>
      <c r="P95" s="113"/>
    </row>
    <row r="96" spans="2:16" x14ac:dyDescent="0.2">
      <c r="B96" s="227">
        <v>38</v>
      </c>
      <c r="C96" s="230">
        <v>22533</v>
      </c>
      <c r="D96" s="2"/>
      <c r="E96" s="9"/>
      <c r="F96" s="9"/>
      <c r="G96" s="9"/>
      <c r="H96" s="9"/>
      <c r="I96" s="6"/>
      <c r="J96" s="230">
        <v>38</v>
      </c>
      <c r="K96" s="230">
        <f t="shared" si="4"/>
        <v>23541</v>
      </c>
      <c r="L96" s="17"/>
      <c r="M96" s="9"/>
      <c r="N96" s="9"/>
      <c r="O96" s="9"/>
      <c r="P96" s="113"/>
    </row>
    <row r="97" spans="1:16" x14ac:dyDescent="0.2">
      <c r="B97" s="227">
        <v>39</v>
      </c>
      <c r="C97" s="230">
        <v>22547</v>
      </c>
      <c r="D97" s="2"/>
      <c r="E97" s="9"/>
      <c r="F97" s="9"/>
      <c r="G97" s="9"/>
      <c r="H97" s="9"/>
      <c r="I97" s="6"/>
      <c r="J97" s="230">
        <v>39</v>
      </c>
      <c r="K97" s="230">
        <f t="shared" si="4"/>
        <v>23555</v>
      </c>
      <c r="L97" s="17"/>
      <c r="M97" s="9"/>
      <c r="N97" s="9"/>
      <c r="O97" s="9"/>
      <c r="P97" s="113"/>
    </row>
    <row r="98" spans="1:16" x14ac:dyDescent="0.2">
      <c r="B98" s="227">
        <v>40</v>
      </c>
      <c r="C98" s="230">
        <v>22561</v>
      </c>
      <c r="D98" s="2"/>
      <c r="E98" s="9"/>
      <c r="F98" s="9"/>
      <c r="G98" s="9"/>
      <c r="H98" s="9"/>
      <c r="I98" s="6"/>
      <c r="J98" s="230">
        <v>40</v>
      </c>
      <c r="K98" s="230">
        <f t="shared" si="4"/>
        <v>23569</v>
      </c>
      <c r="L98" s="17"/>
      <c r="M98" s="9"/>
      <c r="N98" s="9"/>
      <c r="O98" s="9"/>
      <c r="P98" s="113"/>
    </row>
    <row r="99" spans="1:16" ht="13.5" thickBot="1" x14ac:dyDescent="0.25">
      <c r="B99" s="228">
        <v>41</v>
      </c>
      <c r="C99" s="231">
        <v>22575</v>
      </c>
      <c r="D99" s="260"/>
      <c r="E99" s="174"/>
      <c r="F99" s="174"/>
      <c r="G99" s="174"/>
      <c r="H99" s="174"/>
      <c r="I99" s="81"/>
      <c r="J99" s="231">
        <v>41</v>
      </c>
      <c r="K99" s="231">
        <f t="shared" si="4"/>
        <v>23583</v>
      </c>
      <c r="L99" s="173"/>
      <c r="M99" s="174"/>
      <c r="N99" s="174"/>
      <c r="O99" s="174"/>
      <c r="P99" s="184"/>
    </row>
    <row r="100" spans="1:16" x14ac:dyDescent="0.2">
      <c r="A100" s="412">
        <v>5</v>
      </c>
      <c r="B100" s="83"/>
      <c r="C100" s="83"/>
      <c r="D100" s="141"/>
      <c r="E100" s="418" t="s">
        <v>77</v>
      </c>
      <c r="F100" s="419"/>
      <c r="G100" s="419" t="s">
        <v>79</v>
      </c>
      <c r="H100" s="419"/>
      <c r="I100" s="88" t="s">
        <v>65</v>
      </c>
      <c r="J100" s="419" t="s">
        <v>63</v>
      </c>
      <c r="K100" s="419"/>
      <c r="L100" s="89" t="s">
        <v>78</v>
      </c>
      <c r="M100" s="83"/>
      <c r="N100" s="83"/>
      <c r="O100" s="83"/>
      <c r="P100" s="83"/>
    </row>
    <row r="101" spans="1:16" ht="16.5" thickBot="1" x14ac:dyDescent="0.3">
      <c r="A101" s="413"/>
      <c r="B101" s="83"/>
      <c r="C101" s="83"/>
      <c r="D101" s="142"/>
      <c r="E101" s="414" t="s">
        <v>147</v>
      </c>
      <c r="F101" s="415"/>
      <c r="G101" s="415"/>
      <c r="H101" s="415"/>
      <c r="I101" s="415"/>
      <c r="J101" s="415"/>
      <c r="K101" s="415"/>
      <c r="L101" s="417"/>
      <c r="M101" s="83"/>
      <c r="N101" s="83"/>
      <c r="O101" s="83"/>
      <c r="P101" s="83"/>
    </row>
    <row r="102" spans="1:16" ht="13.5" thickBot="1" x14ac:dyDescent="0.25">
      <c r="B102" s="92" t="s">
        <v>111</v>
      </c>
      <c r="C102" s="93" t="s">
        <v>112</v>
      </c>
      <c r="D102" s="93" t="s">
        <v>113</v>
      </c>
      <c r="E102" s="95" t="s">
        <v>114</v>
      </c>
      <c r="F102" s="95" t="s">
        <v>115</v>
      </c>
      <c r="G102" s="95" t="s">
        <v>116</v>
      </c>
      <c r="H102" s="96" t="s">
        <v>117</v>
      </c>
      <c r="I102" s="75"/>
      <c r="J102" s="92" t="s">
        <v>111</v>
      </c>
      <c r="K102" s="93" t="s">
        <v>118</v>
      </c>
      <c r="L102" s="94" t="s">
        <v>113</v>
      </c>
      <c r="M102" s="95" t="s">
        <v>114</v>
      </c>
      <c r="N102" s="95" t="s">
        <v>115</v>
      </c>
      <c r="O102" s="95" t="s">
        <v>116</v>
      </c>
      <c r="P102" s="96" t="s">
        <v>117</v>
      </c>
    </row>
    <row r="103" spans="1:16" ht="107.25" customHeight="1" x14ac:dyDescent="0.2">
      <c r="B103" s="220">
        <v>1</v>
      </c>
      <c r="C103" s="221">
        <f>21196+808.5+7</f>
        <v>22011.5</v>
      </c>
      <c r="D103" s="66" t="s">
        <v>7</v>
      </c>
      <c r="E103" s="100"/>
      <c r="F103" s="100"/>
      <c r="G103" s="100"/>
      <c r="H103" s="68" t="s">
        <v>501</v>
      </c>
      <c r="I103" s="6"/>
      <c r="J103" s="221">
        <v>1</v>
      </c>
      <c r="K103" s="221">
        <f>21196+1816.5+7</f>
        <v>23019.5</v>
      </c>
      <c r="L103" s="66" t="s">
        <v>7</v>
      </c>
      <c r="M103" s="100"/>
      <c r="N103" s="100"/>
      <c r="O103" s="100"/>
      <c r="P103" s="178" t="s">
        <v>501</v>
      </c>
    </row>
    <row r="104" spans="1:16" ht="38.25" x14ac:dyDescent="0.2">
      <c r="B104" s="163">
        <v>2</v>
      </c>
      <c r="C104" s="168">
        <f>SUM(C103+7)</f>
        <v>22018.5</v>
      </c>
      <c r="D104" s="20" t="s">
        <v>7</v>
      </c>
      <c r="E104" s="9"/>
      <c r="F104" s="9"/>
      <c r="G104" s="9"/>
      <c r="H104" s="29" t="s">
        <v>238</v>
      </c>
      <c r="I104" s="6"/>
      <c r="J104" s="168">
        <v>2</v>
      </c>
      <c r="K104" s="168">
        <f>SUM(K103+7)</f>
        <v>23026.5</v>
      </c>
      <c r="L104" s="20" t="s">
        <v>7</v>
      </c>
      <c r="M104" s="9"/>
      <c r="N104" s="9"/>
      <c r="O104" s="9"/>
      <c r="P104" s="179" t="s">
        <v>238</v>
      </c>
    </row>
    <row r="105" spans="1:16" ht="46.5" customHeight="1" x14ac:dyDescent="0.2">
      <c r="B105" s="163">
        <v>3</v>
      </c>
      <c r="C105" s="168">
        <f t="shared" ref="C105:C168" si="5">SUM(C104+7)</f>
        <v>22025.5</v>
      </c>
      <c r="D105" s="17" t="s">
        <v>7</v>
      </c>
      <c r="E105" s="9"/>
      <c r="F105" s="9"/>
      <c r="G105" s="9"/>
      <c r="H105" s="24" t="s">
        <v>324</v>
      </c>
      <c r="I105" s="6"/>
      <c r="J105" s="168">
        <v>3</v>
      </c>
      <c r="K105" s="168">
        <f t="shared" ref="K105:K168" si="6">SUM(K104+7)</f>
        <v>23033.5</v>
      </c>
      <c r="L105" s="17" t="s">
        <v>7</v>
      </c>
      <c r="M105" s="9"/>
      <c r="N105" s="9"/>
      <c r="O105" s="9"/>
      <c r="P105" s="134" t="s">
        <v>325</v>
      </c>
    </row>
    <row r="106" spans="1:16" ht="51" x14ac:dyDescent="0.2">
      <c r="B106" s="163">
        <v>4</v>
      </c>
      <c r="C106" s="168">
        <f t="shared" si="5"/>
        <v>22032.5</v>
      </c>
      <c r="D106" s="17" t="s">
        <v>7</v>
      </c>
      <c r="E106" s="9"/>
      <c r="F106" s="9"/>
      <c r="G106" s="9"/>
      <c r="H106" s="29" t="s">
        <v>239</v>
      </c>
      <c r="I106" s="6"/>
      <c r="J106" s="168">
        <v>4</v>
      </c>
      <c r="K106" s="168">
        <f t="shared" si="6"/>
        <v>23040.5</v>
      </c>
      <c r="L106" s="17" t="s">
        <v>7</v>
      </c>
      <c r="M106" s="9"/>
      <c r="N106" s="9"/>
      <c r="O106" s="9"/>
      <c r="P106" s="134" t="s">
        <v>326</v>
      </c>
    </row>
    <row r="107" spans="1:16" x14ac:dyDescent="0.2">
      <c r="B107" s="163">
        <v>5</v>
      </c>
      <c r="C107" s="168">
        <f t="shared" si="5"/>
        <v>22039.5</v>
      </c>
      <c r="D107" s="17"/>
      <c r="E107" s="9"/>
      <c r="F107" s="9"/>
      <c r="G107" s="9"/>
      <c r="H107" s="29"/>
      <c r="I107" s="6"/>
      <c r="J107" s="168">
        <v>5</v>
      </c>
      <c r="K107" s="168">
        <f t="shared" si="6"/>
        <v>23047.5</v>
      </c>
      <c r="L107" s="17"/>
      <c r="M107" s="9"/>
      <c r="N107" s="9"/>
      <c r="O107" s="9"/>
      <c r="P107" s="179"/>
    </row>
    <row r="108" spans="1:16" x14ac:dyDescent="0.2">
      <c r="B108" s="227">
        <v>6</v>
      </c>
      <c r="C108" s="230">
        <f t="shared" si="5"/>
        <v>22046.5</v>
      </c>
      <c r="D108" s="2" t="s">
        <v>7</v>
      </c>
      <c r="E108" s="9"/>
      <c r="F108" s="9"/>
      <c r="G108" s="9"/>
      <c r="H108" s="50" t="s">
        <v>240</v>
      </c>
      <c r="I108" s="6"/>
      <c r="J108" s="230">
        <v>6</v>
      </c>
      <c r="K108" s="230">
        <f t="shared" si="6"/>
        <v>23054.5</v>
      </c>
      <c r="L108" s="2" t="s">
        <v>7</v>
      </c>
      <c r="M108" s="9"/>
      <c r="N108" s="9"/>
      <c r="O108" s="9"/>
      <c r="P108" s="114" t="s">
        <v>240</v>
      </c>
    </row>
    <row r="109" spans="1:16" ht="25.5" x14ac:dyDescent="0.2">
      <c r="B109" s="163">
        <v>7</v>
      </c>
      <c r="C109" s="168">
        <f t="shared" si="5"/>
        <v>22053.5</v>
      </c>
      <c r="D109" s="17" t="s">
        <v>7</v>
      </c>
      <c r="E109" s="9"/>
      <c r="F109" s="9"/>
      <c r="G109" s="9"/>
      <c r="H109" s="29" t="s">
        <v>241</v>
      </c>
      <c r="I109" s="6"/>
      <c r="J109" s="168">
        <v>7</v>
      </c>
      <c r="K109" s="168">
        <f t="shared" si="6"/>
        <v>23061.5</v>
      </c>
      <c r="L109" s="17" t="s">
        <v>7</v>
      </c>
      <c r="M109" s="9"/>
      <c r="N109" s="9"/>
      <c r="O109" s="9"/>
      <c r="P109" s="179" t="s">
        <v>241</v>
      </c>
    </row>
    <row r="110" spans="1:16" x14ac:dyDescent="0.2">
      <c r="B110" s="227">
        <v>8</v>
      </c>
      <c r="C110" s="230">
        <f t="shared" si="5"/>
        <v>22060.5</v>
      </c>
      <c r="D110" s="17" t="s">
        <v>7</v>
      </c>
      <c r="E110" s="9"/>
      <c r="F110" s="9"/>
      <c r="G110" s="9"/>
      <c r="H110" s="29" t="s">
        <v>237</v>
      </c>
      <c r="I110" s="6"/>
      <c r="J110" s="230">
        <v>8</v>
      </c>
      <c r="K110" s="230">
        <f t="shared" si="6"/>
        <v>23068.5</v>
      </c>
      <c r="L110" s="17" t="s">
        <v>7</v>
      </c>
      <c r="M110" s="9"/>
      <c r="N110" s="9"/>
      <c r="O110" s="9"/>
      <c r="P110" s="179" t="s">
        <v>237</v>
      </c>
    </row>
    <row r="111" spans="1:16" x14ac:dyDescent="0.2">
      <c r="B111" s="227">
        <v>9</v>
      </c>
      <c r="C111" s="230">
        <f t="shared" si="5"/>
        <v>22067.5</v>
      </c>
      <c r="D111" s="2" t="s">
        <v>7</v>
      </c>
      <c r="E111" s="9"/>
      <c r="F111" s="9"/>
      <c r="G111" s="9"/>
      <c r="H111" s="50" t="s">
        <v>243</v>
      </c>
      <c r="I111" s="6"/>
      <c r="J111" s="230">
        <v>9</v>
      </c>
      <c r="K111" s="230">
        <f t="shared" si="6"/>
        <v>23075.5</v>
      </c>
      <c r="L111" s="17" t="s">
        <v>7</v>
      </c>
      <c r="M111" s="9"/>
      <c r="N111" s="9"/>
      <c r="O111" s="9"/>
      <c r="P111" s="114" t="s">
        <v>243</v>
      </c>
    </row>
    <row r="112" spans="1:16" x14ac:dyDescent="0.2">
      <c r="B112" s="227">
        <v>10</v>
      </c>
      <c r="C112" s="230">
        <f t="shared" si="5"/>
        <v>22074.5</v>
      </c>
      <c r="D112" s="2"/>
      <c r="E112" s="9"/>
      <c r="F112" s="9"/>
      <c r="G112" s="9"/>
      <c r="H112" s="9"/>
      <c r="I112" s="6"/>
      <c r="J112" s="230">
        <v>10</v>
      </c>
      <c r="K112" s="230">
        <f t="shared" si="6"/>
        <v>23082.5</v>
      </c>
      <c r="L112" s="17"/>
      <c r="M112" s="9"/>
      <c r="N112" s="9"/>
      <c r="O112" s="9"/>
      <c r="P112" s="113"/>
    </row>
    <row r="113" spans="2:16" ht="25.5" x14ac:dyDescent="0.2">
      <c r="B113" s="227">
        <v>11</v>
      </c>
      <c r="C113" s="230">
        <f>SUM(C112+7)</f>
        <v>22081.5</v>
      </c>
      <c r="D113" s="2" t="s">
        <v>7</v>
      </c>
      <c r="E113" s="9"/>
      <c r="F113" s="9"/>
      <c r="G113" s="9"/>
      <c r="H113" s="29" t="s">
        <v>242</v>
      </c>
      <c r="I113" s="6"/>
      <c r="J113" s="230">
        <v>11</v>
      </c>
      <c r="K113" s="288">
        <f t="shared" si="6"/>
        <v>23089.5</v>
      </c>
      <c r="L113" s="42" t="s">
        <v>7</v>
      </c>
      <c r="M113" s="9"/>
      <c r="N113" s="9"/>
      <c r="O113" s="9"/>
      <c r="P113" s="179" t="s">
        <v>242</v>
      </c>
    </row>
    <row r="114" spans="2:16" x14ac:dyDescent="0.2">
      <c r="B114" s="227">
        <v>12</v>
      </c>
      <c r="C114" s="230">
        <f t="shared" si="5"/>
        <v>22088.5</v>
      </c>
      <c r="D114" s="2"/>
      <c r="E114" s="9"/>
      <c r="F114" s="9"/>
      <c r="G114" s="9"/>
      <c r="H114" s="29"/>
      <c r="I114" s="6"/>
      <c r="J114" s="230">
        <v>12</v>
      </c>
      <c r="K114" s="230">
        <f t="shared" si="6"/>
        <v>23096.5</v>
      </c>
      <c r="L114" s="2"/>
      <c r="M114" s="9"/>
      <c r="N114" s="9"/>
      <c r="O114" s="9"/>
      <c r="P114" s="179"/>
    </row>
    <row r="115" spans="2:16" x14ac:dyDescent="0.2">
      <c r="B115" s="227">
        <v>13</v>
      </c>
      <c r="C115" s="230">
        <f t="shared" si="5"/>
        <v>22095.5</v>
      </c>
      <c r="D115" s="2"/>
      <c r="E115" s="9"/>
      <c r="F115" s="9"/>
      <c r="G115" s="9"/>
      <c r="H115" s="9"/>
      <c r="I115" s="6"/>
      <c r="J115" s="230">
        <v>13</v>
      </c>
      <c r="K115" s="230">
        <f t="shared" si="6"/>
        <v>23103.5</v>
      </c>
      <c r="L115" s="17"/>
      <c r="M115" s="9"/>
      <c r="N115" s="9"/>
      <c r="O115" s="9"/>
      <c r="P115" s="113"/>
    </row>
    <row r="116" spans="2:16" x14ac:dyDescent="0.2">
      <c r="B116" s="227">
        <v>14</v>
      </c>
      <c r="C116" s="230">
        <f t="shared" si="5"/>
        <v>22102.5</v>
      </c>
      <c r="D116" s="2"/>
      <c r="E116" s="9"/>
      <c r="F116" s="9"/>
      <c r="G116" s="9"/>
      <c r="H116" s="9"/>
      <c r="I116" s="6"/>
      <c r="J116" s="230">
        <v>14</v>
      </c>
      <c r="K116" s="230">
        <f t="shared" si="6"/>
        <v>23110.5</v>
      </c>
      <c r="L116" s="17"/>
      <c r="M116" s="9"/>
      <c r="N116" s="9"/>
      <c r="O116" s="9"/>
      <c r="P116" s="113"/>
    </row>
    <row r="117" spans="2:16" x14ac:dyDescent="0.2">
      <c r="B117" s="227">
        <v>15</v>
      </c>
      <c r="C117" s="230">
        <f t="shared" si="5"/>
        <v>22109.5</v>
      </c>
      <c r="D117" s="2" t="s">
        <v>7</v>
      </c>
      <c r="E117" s="9"/>
      <c r="F117" s="9"/>
      <c r="G117" s="9"/>
      <c r="H117" s="50" t="s">
        <v>322</v>
      </c>
      <c r="I117" s="6"/>
      <c r="J117" s="230">
        <v>15</v>
      </c>
      <c r="K117" s="230">
        <f t="shared" si="6"/>
        <v>23117.5</v>
      </c>
      <c r="L117" s="17" t="s">
        <v>7</v>
      </c>
      <c r="M117" s="9"/>
      <c r="N117" s="9"/>
      <c r="O117" s="9"/>
      <c r="P117" s="114" t="s">
        <v>323</v>
      </c>
    </row>
    <row r="118" spans="2:16" s="23" customFormat="1" ht="238.5" customHeight="1" x14ac:dyDescent="0.2">
      <c r="B118" s="163">
        <v>16</v>
      </c>
      <c r="C118" s="168">
        <f t="shared" si="5"/>
        <v>22116.5</v>
      </c>
      <c r="D118" s="17" t="s">
        <v>7</v>
      </c>
      <c r="E118" s="22"/>
      <c r="F118" s="22"/>
      <c r="G118" s="22"/>
      <c r="H118" s="24" t="s">
        <v>743</v>
      </c>
      <c r="I118" s="133"/>
      <c r="J118" s="168">
        <v>16</v>
      </c>
      <c r="K118" s="168">
        <f t="shared" si="6"/>
        <v>23124.5</v>
      </c>
      <c r="L118" s="17" t="s">
        <v>7</v>
      </c>
      <c r="M118" s="22"/>
      <c r="N118" s="22"/>
      <c r="O118" s="22"/>
      <c r="P118" s="134" t="s">
        <v>744</v>
      </c>
    </row>
    <row r="119" spans="2:16" s="23" customFormat="1" ht="63.75" x14ac:dyDescent="0.2">
      <c r="B119" s="163">
        <v>17</v>
      </c>
      <c r="C119" s="168">
        <f t="shared" si="5"/>
        <v>22123.5</v>
      </c>
      <c r="D119" s="17" t="s">
        <v>7</v>
      </c>
      <c r="E119" s="22"/>
      <c r="F119" s="22"/>
      <c r="G119" s="22"/>
      <c r="H119" s="24" t="s">
        <v>517</v>
      </c>
      <c r="I119" s="133"/>
      <c r="J119" s="168">
        <v>17</v>
      </c>
      <c r="K119" s="168">
        <f t="shared" si="6"/>
        <v>23131.5</v>
      </c>
      <c r="L119" s="17" t="s">
        <v>7</v>
      </c>
      <c r="M119" s="22"/>
      <c r="N119" s="22"/>
      <c r="O119" s="22"/>
      <c r="P119" s="134" t="s">
        <v>516</v>
      </c>
    </row>
    <row r="120" spans="2:16" ht="78" customHeight="1" x14ac:dyDescent="0.2">
      <c r="B120" s="163">
        <v>18</v>
      </c>
      <c r="C120" s="168">
        <f t="shared" si="5"/>
        <v>22130.5</v>
      </c>
      <c r="D120" s="17" t="s">
        <v>7</v>
      </c>
      <c r="E120" s="9"/>
      <c r="F120" s="9"/>
      <c r="G120" s="9"/>
      <c r="H120" s="39" t="s">
        <v>478</v>
      </c>
      <c r="I120" s="6"/>
      <c r="J120" s="168">
        <v>18</v>
      </c>
      <c r="K120" s="168">
        <f t="shared" si="6"/>
        <v>23138.5</v>
      </c>
      <c r="L120" s="17" t="s">
        <v>7</v>
      </c>
      <c r="M120" s="9"/>
      <c r="N120" s="9"/>
      <c r="O120" s="9"/>
      <c r="P120" s="181" t="s">
        <v>479</v>
      </c>
    </row>
    <row r="121" spans="2:16" s="23" customFormat="1" ht="63.75" x14ac:dyDescent="0.2">
      <c r="B121" s="163">
        <v>19</v>
      </c>
      <c r="C121" s="168">
        <f t="shared" si="5"/>
        <v>22137.5</v>
      </c>
      <c r="D121" s="17" t="s">
        <v>7</v>
      </c>
      <c r="E121" s="22"/>
      <c r="F121" s="22"/>
      <c r="G121" s="22"/>
      <c r="H121" s="24" t="s">
        <v>565</v>
      </c>
      <c r="I121" s="133"/>
      <c r="J121" s="168">
        <v>19</v>
      </c>
      <c r="K121" s="168">
        <f t="shared" si="6"/>
        <v>23145.5</v>
      </c>
      <c r="L121" s="17" t="s">
        <v>7</v>
      </c>
      <c r="M121" s="22"/>
      <c r="N121" s="22"/>
      <c r="O121" s="22"/>
      <c r="P121" s="134" t="s">
        <v>566</v>
      </c>
    </row>
    <row r="122" spans="2:16" s="23" customFormat="1" ht="76.5" x14ac:dyDescent="0.2">
      <c r="B122" s="163">
        <v>20</v>
      </c>
      <c r="C122" s="168">
        <f t="shared" si="5"/>
        <v>22144.5</v>
      </c>
      <c r="D122" s="17" t="s">
        <v>7</v>
      </c>
      <c r="E122" s="22"/>
      <c r="F122" s="22"/>
      <c r="G122" s="22"/>
      <c r="H122" s="24" t="s">
        <v>585</v>
      </c>
      <c r="I122" s="133"/>
      <c r="J122" s="168">
        <v>20</v>
      </c>
      <c r="K122" s="168">
        <f t="shared" si="6"/>
        <v>23152.5</v>
      </c>
      <c r="L122" s="17" t="s">
        <v>7</v>
      </c>
      <c r="M122" s="22"/>
      <c r="N122" s="22"/>
      <c r="O122" s="22"/>
      <c r="P122" s="134" t="s">
        <v>586</v>
      </c>
    </row>
    <row r="123" spans="2:16" s="23" customFormat="1" ht="38.25" x14ac:dyDescent="0.2">
      <c r="B123" s="163">
        <v>21</v>
      </c>
      <c r="C123" s="168">
        <f t="shared" si="5"/>
        <v>22151.5</v>
      </c>
      <c r="D123" s="17" t="s">
        <v>7</v>
      </c>
      <c r="E123" s="22"/>
      <c r="F123" s="22"/>
      <c r="G123" s="22"/>
      <c r="H123" s="24" t="s">
        <v>358</v>
      </c>
      <c r="I123" s="133"/>
      <c r="J123" s="168">
        <v>21</v>
      </c>
      <c r="K123" s="168">
        <f t="shared" si="6"/>
        <v>23159.5</v>
      </c>
      <c r="L123" s="17" t="s">
        <v>7</v>
      </c>
      <c r="M123" s="22"/>
      <c r="N123" s="22"/>
      <c r="O123" s="22"/>
      <c r="P123" s="134" t="s">
        <v>359</v>
      </c>
    </row>
    <row r="124" spans="2:16" s="23" customFormat="1" ht="66.75" customHeight="1" x14ac:dyDescent="0.2">
      <c r="B124" s="163">
        <v>22</v>
      </c>
      <c r="C124" s="168">
        <f t="shared" si="5"/>
        <v>22158.5</v>
      </c>
      <c r="D124" s="17" t="s">
        <v>7</v>
      </c>
      <c r="E124" s="22"/>
      <c r="F124" s="22"/>
      <c r="G124" s="22"/>
      <c r="H124" s="24" t="s">
        <v>491</v>
      </c>
      <c r="I124" s="133"/>
      <c r="J124" s="168">
        <v>22</v>
      </c>
      <c r="K124" s="168">
        <f t="shared" si="6"/>
        <v>23166.5</v>
      </c>
      <c r="L124" s="17" t="s">
        <v>7</v>
      </c>
      <c r="M124" s="22"/>
      <c r="N124" s="22"/>
      <c r="O124" s="22"/>
      <c r="P124" s="134" t="s">
        <v>492</v>
      </c>
    </row>
    <row r="125" spans="2:16" s="23" customFormat="1" ht="297.75" customHeight="1" x14ac:dyDescent="0.2">
      <c r="B125" s="163">
        <v>23</v>
      </c>
      <c r="C125" s="168">
        <f t="shared" si="5"/>
        <v>22165.5</v>
      </c>
      <c r="D125" s="17" t="s">
        <v>7</v>
      </c>
      <c r="E125" s="22"/>
      <c r="F125" s="22"/>
      <c r="G125" s="22"/>
      <c r="H125" s="24" t="s">
        <v>689</v>
      </c>
      <c r="I125" s="133"/>
      <c r="J125" s="168">
        <v>23</v>
      </c>
      <c r="K125" s="168">
        <f t="shared" si="6"/>
        <v>23173.5</v>
      </c>
      <c r="L125" s="17" t="s">
        <v>7</v>
      </c>
      <c r="M125" s="22"/>
      <c r="N125" s="22"/>
      <c r="O125" s="22"/>
      <c r="P125" s="134" t="s">
        <v>690</v>
      </c>
    </row>
    <row r="126" spans="2:16" s="23" customFormat="1" ht="76.5" x14ac:dyDescent="0.2">
      <c r="B126" s="163">
        <v>24</v>
      </c>
      <c r="C126" s="168">
        <f t="shared" si="5"/>
        <v>22172.5</v>
      </c>
      <c r="D126" s="17" t="s">
        <v>7</v>
      </c>
      <c r="E126" s="22"/>
      <c r="F126" s="22"/>
      <c r="G126" s="22"/>
      <c r="H126" s="24" t="s">
        <v>513</v>
      </c>
      <c r="I126" s="133"/>
      <c r="J126" s="168">
        <v>24</v>
      </c>
      <c r="K126" s="168">
        <f t="shared" si="6"/>
        <v>23180.5</v>
      </c>
      <c r="L126" s="17" t="s">
        <v>7</v>
      </c>
      <c r="M126" s="22"/>
      <c r="N126" s="22"/>
      <c r="O126" s="22"/>
      <c r="P126" s="134" t="s">
        <v>514</v>
      </c>
    </row>
    <row r="127" spans="2:16" s="23" customFormat="1" ht="230.25" customHeight="1" x14ac:dyDescent="0.2">
      <c r="B127" s="163">
        <v>25</v>
      </c>
      <c r="C127" s="168">
        <f t="shared" si="5"/>
        <v>22179.5</v>
      </c>
      <c r="D127" s="17" t="s">
        <v>7</v>
      </c>
      <c r="E127" s="22"/>
      <c r="F127" s="22"/>
      <c r="G127" s="22"/>
      <c r="H127" s="24" t="s">
        <v>502</v>
      </c>
      <c r="I127" s="133"/>
      <c r="J127" s="168">
        <v>25</v>
      </c>
      <c r="K127" s="168">
        <f t="shared" si="6"/>
        <v>23187.5</v>
      </c>
      <c r="L127" s="17" t="s">
        <v>7</v>
      </c>
      <c r="M127" s="22"/>
      <c r="N127" s="22"/>
      <c r="O127" s="22"/>
      <c r="P127" s="134" t="s">
        <v>503</v>
      </c>
    </row>
    <row r="128" spans="2:16" s="23" customFormat="1" ht="38.25" x14ac:dyDescent="0.2">
      <c r="B128" s="163">
        <v>26</v>
      </c>
      <c r="C128" s="168">
        <f t="shared" si="5"/>
        <v>22186.5</v>
      </c>
      <c r="D128" s="17" t="s">
        <v>7</v>
      </c>
      <c r="E128" s="22"/>
      <c r="F128" s="22"/>
      <c r="G128" s="22"/>
      <c r="H128" s="24" t="s">
        <v>687</v>
      </c>
      <c r="I128" s="133"/>
      <c r="J128" s="168">
        <v>26</v>
      </c>
      <c r="K128" s="168">
        <f t="shared" si="6"/>
        <v>23194.5</v>
      </c>
      <c r="L128" s="17" t="s">
        <v>7</v>
      </c>
      <c r="M128" s="22"/>
      <c r="N128" s="22"/>
      <c r="O128" s="22"/>
      <c r="P128" s="134" t="s">
        <v>688</v>
      </c>
    </row>
    <row r="129" spans="2:16" s="23" customFormat="1" ht="51" x14ac:dyDescent="0.2">
      <c r="B129" s="163">
        <v>27</v>
      </c>
      <c r="C129" s="168">
        <f t="shared" si="5"/>
        <v>22193.5</v>
      </c>
      <c r="D129" s="17" t="s">
        <v>7</v>
      </c>
      <c r="E129" s="22"/>
      <c r="F129" s="22"/>
      <c r="G129" s="22"/>
      <c r="H129" s="24" t="s">
        <v>273</v>
      </c>
      <c r="I129" s="133"/>
      <c r="J129" s="168">
        <v>27</v>
      </c>
      <c r="K129" s="168">
        <f t="shared" si="6"/>
        <v>23201.5</v>
      </c>
      <c r="L129" s="17" t="s">
        <v>7</v>
      </c>
      <c r="M129" s="22"/>
      <c r="N129" s="22"/>
      <c r="O129" s="22"/>
      <c r="P129" s="134" t="s">
        <v>274</v>
      </c>
    </row>
    <row r="130" spans="2:16" s="23" customFormat="1" ht="74.25" customHeight="1" x14ac:dyDescent="0.2">
      <c r="B130" s="163">
        <v>28</v>
      </c>
      <c r="C130" s="168">
        <f t="shared" si="5"/>
        <v>22200.5</v>
      </c>
      <c r="D130" s="17" t="s">
        <v>7</v>
      </c>
      <c r="E130" s="22"/>
      <c r="F130" s="22"/>
      <c r="G130" s="22"/>
      <c r="H130" s="24" t="s">
        <v>649</v>
      </c>
      <c r="I130" s="133"/>
      <c r="J130" s="168">
        <v>28</v>
      </c>
      <c r="K130" s="168">
        <f>SUM(K129+7)</f>
        <v>23208.5</v>
      </c>
      <c r="L130" s="17" t="s">
        <v>7</v>
      </c>
      <c r="M130" s="22"/>
      <c r="N130" s="22"/>
      <c r="O130" s="22"/>
      <c r="P130" s="134" t="s">
        <v>648</v>
      </c>
    </row>
    <row r="131" spans="2:16" x14ac:dyDescent="0.2">
      <c r="B131" s="163">
        <v>29</v>
      </c>
      <c r="C131" s="168">
        <f t="shared" si="5"/>
        <v>22207.5</v>
      </c>
      <c r="D131" s="17" t="s">
        <v>7</v>
      </c>
      <c r="E131" s="9"/>
      <c r="F131" s="9"/>
      <c r="G131" s="9"/>
      <c r="H131" s="29" t="s">
        <v>270</v>
      </c>
      <c r="I131" s="6"/>
      <c r="J131" s="168">
        <v>29</v>
      </c>
      <c r="K131" s="168">
        <f t="shared" si="6"/>
        <v>23215.5</v>
      </c>
      <c r="L131" s="17" t="s">
        <v>7</v>
      </c>
      <c r="M131" s="9"/>
      <c r="N131" s="9"/>
      <c r="O131" s="9"/>
      <c r="P131" s="179" t="s">
        <v>270</v>
      </c>
    </row>
    <row r="132" spans="2:16" x14ac:dyDescent="0.2">
      <c r="B132" s="227">
        <v>30</v>
      </c>
      <c r="C132" s="230">
        <f t="shared" si="5"/>
        <v>22214.5</v>
      </c>
      <c r="D132" s="2" t="s">
        <v>7</v>
      </c>
      <c r="E132" s="9"/>
      <c r="F132" s="9"/>
      <c r="G132" s="9"/>
      <c r="H132" s="50" t="s">
        <v>337</v>
      </c>
      <c r="I132" s="6"/>
      <c r="J132" s="230">
        <v>30</v>
      </c>
      <c r="K132" s="230">
        <f t="shared" si="6"/>
        <v>23222.5</v>
      </c>
      <c r="L132" s="17" t="s">
        <v>7</v>
      </c>
      <c r="M132" s="9"/>
      <c r="N132" s="9"/>
      <c r="O132" s="9"/>
      <c r="P132" s="114" t="s">
        <v>337</v>
      </c>
    </row>
    <row r="133" spans="2:16" x14ac:dyDescent="0.2">
      <c r="B133" s="227">
        <v>31</v>
      </c>
      <c r="C133" s="230">
        <f t="shared" si="5"/>
        <v>22221.5</v>
      </c>
      <c r="D133" s="2"/>
      <c r="E133" s="9"/>
      <c r="F133" s="9"/>
      <c r="G133" s="9"/>
      <c r="H133" s="9"/>
      <c r="I133" s="6"/>
      <c r="J133" s="230">
        <v>31</v>
      </c>
      <c r="K133" s="230">
        <f t="shared" si="6"/>
        <v>23229.5</v>
      </c>
      <c r="L133" s="17"/>
      <c r="M133" s="9"/>
      <c r="N133" s="9"/>
      <c r="O133" s="9"/>
      <c r="P133" s="113"/>
    </row>
    <row r="134" spans="2:16" x14ac:dyDescent="0.2">
      <c r="B134" s="227">
        <v>32</v>
      </c>
      <c r="C134" s="230">
        <f t="shared" si="5"/>
        <v>22228.5</v>
      </c>
      <c r="D134" s="2"/>
      <c r="E134" s="9"/>
      <c r="F134" s="9"/>
      <c r="G134" s="9"/>
      <c r="H134" s="9"/>
      <c r="I134" s="6"/>
      <c r="J134" s="230">
        <v>32</v>
      </c>
      <c r="K134" s="230">
        <f t="shared" si="6"/>
        <v>23236.5</v>
      </c>
      <c r="L134" s="17"/>
      <c r="M134" s="9"/>
      <c r="N134" s="9"/>
      <c r="O134" s="9"/>
      <c r="P134" s="113"/>
    </row>
    <row r="135" spans="2:16" x14ac:dyDescent="0.2">
      <c r="B135" s="227">
        <v>33</v>
      </c>
      <c r="C135" s="230">
        <f t="shared" si="5"/>
        <v>22235.5</v>
      </c>
      <c r="D135" s="2"/>
      <c r="E135" s="9"/>
      <c r="F135" s="9"/>
      <c r="G135" s="9"/>
      <c r="H135" s="9"/>
      <c r="I135" s="6"/>
      <c r="J135" s="230">
        <v>33</v>
      </c>
      <c r="K135" s="230">
        <f t="shared" si="6"/>
        <v>23243.5</v>
      </c>
      <c r="L135" s="17"/>
      <c r="M135" s="9"/>
      <c r="N135" s="9"/>
      <c r="O135" s="9"/>
      <c r="P135" s="113"/>
    </row>
    <row r="136" spans="2:16" x14ac:dyDescent="0.2">
      <c r="B136" s="227">
        <v>34</v>
      </c>
      <c r="C136" s="230">
        <f t="shared" si="5"/>
        <v>22242.5</v>
      </c>
      <c r="D136" s="17" t="s">
        <v>7</v>
      </c>
      <c r="E136" s="9"/>
      <c r="F136" s="9"/>
      <c r="G136" s="9"/>
      <c r="H136" s="3" t="s">
        <v>686</v>
      </c>
      <c r="I136" s="6"/>
      <c r="J136" s="230">
        <v>34</v>
      </c>
      <c r="K136" s="230">
        <f t="shared" si="6"/>
        <v>23250.5</v>
      </c>
      <c r="L136" s="17" t="s">
        <v>7</v>
      </c>
      <c r="M136" s="9"/>
      <c r="N136" s="9"/>
      <c r="O136" s="9"/>
      <c r="P136" s="242" t="s">
        <v>686</v>
      </c>
    </row>
    <row r="137" spans="2:16" ht="25.5" x14ac:dyDescent="0.2">
      <c r="B137" s="163">
        <v>35</v>
      </c>
      <c r="C137" s="168">
        <f t="shared" si="5"/>
        <v>22249.5</v>
      </c>
      <c r="D137" s="17" t="s">
        <v>7</v>
      </c>
      <c r="E137" s="9"/>
      <c r="F137" s="9"/>
      <c r="G137" s="9"/>
      <c r="H137" s="39" t="s">
        <v>282</v>
      </c>
      <c r="I137" s="6"/>
      <c r="J137" s="168">
        <v>35</v>
      </c>
      <c r="K137" s="168">
        <f t="shared" si="6"/>
        <v>23257.5</v>
      </c>
      <c r="L137" s="17" t="s">
        <v>7</v>
      </c>
      <c r="M137" s="9"/>
      <c r="N137" s="9"/>
      <c r="O137" s="9"/>
      <c r="P137" s="170" t="s">
        <v>283</v>
      </c>
    </row>
    <row r="138" spans="2:16" x14ac:dyDescent="0.2">
      <c r="B138" s="227">
        <v>36</v>
      </c>
      <c r="C138" s="230">
        <f t="shared" si="5"/>
        <v>22256.5</v>
      </c>
      <c r="D138" s="2"/>
      <c r="E138" s="9"/>
      <c r="F138" s="9"/>
      <c r="G138" s="9"/>
      <c r="H138" s="9"/>
      <c r="I138" s="6"/>
      <c r="J138" s="230">
        <v>36</v>
      </c>
      <c r="K138" s="230">
        <f t="shared" si="6"/>
        <v>23264.5</v>
      </c>
      <c r="L138" s="17"/>
      <c r="M138" s="9"/>
      <c r="N138" s="9"/>
      <c r="O138" s="9"/>
      <c r="P138" s="113"/>
    </row>
    <row r="139" spans="2:16" x14ac:dyDescent="0.2">
      <c r="B139" s="227">
        <v>37</v>
      </c>
      <c r="C139" s="230">
        <f t="shared" si="5"/>
        <v>22263.5</v>
      </c>
      <c r="D139" s="17"/>
      <c r="E139" s="9"/>
      <c r="F139" s="9"/>
      <c r="G139" s="9"/>
      <c r="H139" s="3"/>
      <c r="I139" s="6"/>
      <c r="J139" s="230">
        <v>37</v>
      </c>
      <c r="K139" s="230">
        <f t="shared" si="6"/>
        <v>23271.5</v>
      </c>
      <c r="L139" s="17"/>
      <c r="M139" s="9"/>
      <c r="N139" s="9"/>
      <c r="O139" s="9"/>
      <c r="P139" s="242"/>
    </row>
    <row r="140" spans="2:16" ht="63.75" x14ac:dyDescent="0.2">
      <c r="B140" s="163">
        <v>38</v>
      </c>
      <c r="C140" s="168">
        <f t="shared" si="5"/>
        <v>22270.5</v>
      </c>
      <c r="D140" s="17" t="s">
        <v>7</v>
      </c>
      <c r="E140" s="9"/>
      <c r="F140" s="9"/>
      <c r="G140" s="9"/>
      <c r="H140" s="39" t="s">
        <v>633</v>
      </c>
      <c r="I140" s="6"/>
      <c r="J140" s="168">
        <v>38</v>
      </c>
      <c r="K140" s="168">
        <f t="shared" si="6"/>
        <v>23278.5</v>
      </c>
      <c r="L140" s="17" t="s">
        <v>7</v>
      </c>
      <c r="M140" s="9"/>
      <c r="N140" s="9"/>
      <c r="O140" s="9"/>
      <c r="P140" s="170" t="s">
        <v>634</v>
      </c>
    </row>
    <row r="141" spans="2:16" ht="25.5" x14ac:dyDescent="0.2">
      <c r="B141" s="163">
        <v>39</v>
      </c>
      <c r="C141" s="168">
        <f t="shared" si="5"/>
        <v>22277.5</v>
      </c>
      <c r="D141" s="17" t="s">
        <v>7</v>
      </c>
      <c r="E141" s="9"/>
      <c r="F141" s="9"/>
      <c r="G141" s="9"/>
      <c r="H141" s="38" t="s">
        <v>554</v>
      </c>
      <c r="I141" s="6"/>
      <c r="J141" s="230">
        <v>39</v>
      </c>
      <c r="K141" s="230">
        <f t="shared" si="6"/>
        <v>23285.5</v>
      </c>
      <c r="L141" s="2" t="s">
        <v>7</v>
      </c>
      <c r="M141" s="9"/>
      <c r="N141" s="9"/>
      <c r="O141" s="9"/>
      <c r="P141" s="170" t="s">
        <v>554</v>
      </c>
    </row>
    <row r="142" spans="2:16" ht="25.5" x14ac:dyDescent="0.2">
      <c r="B142" s="163">
        <v>40</v>
      </c>
      <c r="C142" s="168">
        <f t="shared" si="5"/>
        <v>22284.5</v>
      </c>
      <c r="D142" s="17" t="s">
        <v>7</v>
      </c>
      <c r="E142" s="9"/>
      <c r="F142" s="9"/>
      <c r="G142" s="9"/>
      <c r="H142" s="38" t="s">
        <v>710</v>
      </c>
      <c r="I142" s="6"/>
      <c r="J142" s="230">
        <v>40</v>
      </c>
      <c r="K142" s="230">
        <f t="shared" si="6"/>
        <v>23292.5</v>
      </c>
      <c r="L142" s="2" t="s">
        <v>7</v>
      </c>
      <c r="M142" s="9"/>
      <c r="N142" s="9"/>
      <c r="O142" s="9"/>
      <c r="P142" s="170" t="s">
        <v>710</v>
      </c>
    </row>
    <row r="143" spans="2:16" x14ac:dyDescent="0.2">
      <c r="B143" s="227">
        <v>41</v>
      </c>
      <c r="C143" s="230">
        <f t="shared" si="5"/>
        <v>22291.5</v>
      </c>
      <c r="D143" s="2"/>
      <c r="E143" s="9"/>
      <c r="F143" s="9"/>
      <c r="G143" s="9"/>
      <c r="H143" s="38"/>
      <c r="I143" s="6"/>
      <c r="J143" s="230">
        <v>41</v>
      </c>
      <c r="K143" s="230">
        <f t="shared" si="6"/>
        <v>23299.5</v>
      </c>
      <c r="L143" s="2"/>
      <c r="M143" s="9"/>
      <c r="N143" s="9"/>
      <c r="O143" s="9"/>
      <c r="P143" s="170"/>
    </row>
    <row r="144" spans="2:16" x14ac:dyDescent="0.2">
      <c r="B144" s="227">
        <v>42</v>
      </c>
      <c r="C144" s="230">
        <f t="shared" si="5"/>
        <v>22298.5</v>
      </c>
      <c r="D144" s="2"/>
      <c r="E144" s="9"/>
      <c r="F144" s="9"/>
      <c r="G144" s="9"/>
      <c r="H144" s="9"/>
      <c r="I144" s="6"/>
      <c r="J144" s="230">
        <v>42</v>
      </c>
      <c r="K144" s="230">
        <f t="shared" si="6"/>
        <v>23306.5</v>
      </c>
      <c r="L144" s="17"/>
      <c r="M144" s="9"/>
      <c r="N144" s="9"/>
      <c r="O144" s="9"/>
      <c r="P144" s="113"/>
    </row>
    <row r="145" spans="2:16" x14ac:dyDescent="0.2">
      <c r="B145" s="227">
        <v>43</v>
      </c>
      <c r="C145" s="230">
        <f t="shared" si="5"/>
        <v>22305.5</v>
      </c>
      <c r="D145" s="2" t="s">
        <v>7</v>
      </c>
      <c r="E145" s="9"/>
      <c r="F145" s="9"/>
      <c r="G145" s="9"/>
      <c r="H145" s="29" t="s">
        <v>361</v>
      </c>
      <c r="I145" s="6"/>
      <c r="J145" s="230">
        <v>43</v>
      </c>
      <c r="K145" s="230">
        <f t="shared" si="6"/>
        <v>23313.5</v>
      </c>
      <c r="L145" s="17" t="s">
        <v>7</v>
      </c>
      <c r="M145" s="9"/>
      <c r="N145" s="9"/>
      <c r="O145" s="9"/>
      <c r="P145" s="179" t="s">
        <v>362</v>
      </c>
    </row>
    <row r="146" spans="2:16" x14ac:dyDescent="0.2">
      <c r="B146" s="227">
        <v>44</v>
      </c>
      <c r="C146" s="230">
        <f t="shared" si="5"/>
        <v>22312.5</v>
      </c>
      <c r="D146" s="2"/>
      <c r="E146" s="9"/>
      <c r="F146" s="9"/>
      <c r="G146" s="9"/>
      <c r="H146" s="9"/>
      <c r="I146" s="6"/>
      <c r="J146" s="230">
        <v>44</v>
      </c>
      <c r="K146" s="230">
        <f t="shared" si="6"/>
        <v>23320.5</v>
      </c>
      <c r="L146" s="17"/>
      <c r="M146" s="9"/>
      <c r="N146" s="9"/>
      <c r="O146" s="9"/>
      <c r="P146" s="113"/>
    </row>
    <row r="147" spans="2:16" x14ac:dyDescent="0.2">
      <c r="B147" s="227">
        <v>45</v>
      </c>
      <c r="C147" s="230">
        <f t="shared" si="5"/>
        <v>22319.5</v>
      </c>
      <c r="D147" s="2"/>
      <c r="E147" s="9"/>
      <c r="F147" s="9"/>
      <c r="G147" s="9"/>
      <c r="H147" s="9"/>
      <c r="I147" s="6"/>
      <c r="J147" s="230">
        <v>45</v>
      </c>
      <c r="K147" s="230">
        <f t="shared" si="6"/>
        <v>23327.5</v>
      </c>
      <c r="L147" s="17"/>
      <c r="M147" s="9"/>
      <c r="N147" s="9"/>
      <c r="O147" s="9"/>
      <c r="P147" s="113"/>
    </row>
    <row r="148" spans="2:16" x14ac:dyDescent="0.2">
      <c r="B148" s="227">
        <v>46</v>
      </c>
      <c r="C148" s="230">
        <f t="shared" si="5"/>
        <v>22326.5</v>
      </c>
      <c r="D148" s="2" t="s">
        <v>7</v>
      </c>
      <c r="E148" s="9"/>
      <c r="F148" s="9"/>
      <c r="G148" s="9"/>
      <c r="H148" s="50" t="s">
        <v>684</v>
      </c>
      <c r="I148" s="6"/>
      <c r="J148" s="230">
        <v>46</v>
      </c>
      <c r="K148" s="230">
        <f t="shared" si="6"/>
        <v>23334.5</v>
      </c>
      <c r="L148" s="2" t="s">
        <v>7</v>
      </c>
      <c r="M148" s="9"/>
      <c r="N148" s="9"/>
      <c r="O148" s="9"/>
      <c r="P148" s="114" t="s">
        <v>682</v>
      </c>
    </row>
    <row r="149" spans="2:16" x14ac:dyDescent="0.2">
      <c r="B149" s="227">
        <v>47</v>
      </c>
      <c r="C149" s="230">
        <f t="shared" si="5"/>
        <v>22333.5</v>
      </c>
      <c r="D149" s="2"/>
      <c r="E149" s="9"/>
      <c r="F149" s="9"/>
      <c r="G149" s="9"/>
      <c r="H149" s="9"/>
      <c r="I149" s="6"/>
      <c r="J149" s="230">
        <v>47</v>
      </c>
      <c r="K149" s="230">
        <f t="shared" si="6"/>
        <v>23341.5</v>
      </c>
      <c r="L149" s="17"/>
      <c r="M149" s="9"/>
      <c r="N149" s="9"/>
      <c r="O149" s="9"/>
      <c r="P149" s="113"/>
    </row>
    <row r="150" spans="2:16" x14ac:dyDescent="0.2">
      <c r="B150" s="227">
        <v>48</v>
      </c>
      <c r="C150" s="230">
        <f t="shared" si="5"/>
        <v>22340.5</v>
      </c>
      <c r="D150" s="2"/>
      <c r="E150" s="9"/>
      <c r="F150" s="9"/>
      <c r="G150" s="9"/>
      <c r="H150" s="9"/>
      <c r="I150" s="6"/>
      <c r="J150" s="230">
        <v>48</v>
      </c>
      <c r="K150" s="230">
        <f t="shared" si="6"/>
        <v>23348.5</v>
      </c>
      <c r="L150" s="17"/>
      <c r="M150" s="9"/>
      <c r="N150" s="9"/>
      <c r="O150" s="9"/>
      <c r="P150" s="113"/>
    </row>
    <row r="151" spans="2:16" x14ac:dyDescent="0.2">
      <c r="B151" s="227">
        <v>49</v>
      </c>
      <c r="C151" s="230">
        <f t="shared" si="5"/>
        <v>22347.5</v>
      </c>
      <c r="D151" s="2"/>
      <c r="E151" s="9"/>
      <c r="F151" s="9"/>
      <c r="G151" s="9"/>
      <c r="H151" s="9"/>
      <c r="I151" s="6"/>
      <c r="J151" s="230">
        <v>49</v>
      </c>
      <c r="K151" s="230">
        <f t="shared" si="6"/>
        <v>23355.5</v>
      </c>
      <c r="L151" s="17"/>
      <c r="M151" s="9"/>
      <c r="N151" s="9"/>
      <c r="O151" s="9"/>
      <c r="P151" s="113"/>
    </row>
    <row r="152" spans="2:16" x14ac:dyDescent="0.2">
      <c r="B152" s="227">
        <v>50</v>
      </c>
      <c r="C152" s="230">
        <f t="shared" si="5"/>
        <v>22354.5</v>
      </c>
      <c r="D152" s="2" t="s">
        <v>7</v>
      </c>
      <c r="E152" s="9"/>
      <c r="F152" s="9"/>
      <c r="G152" s="9"/>
      <c r="H152" s="50" t="s">
        <v>505</v>
      </c>
      <c r="I152" s="6"/>
      <c r="J152" s="230">
        <v>50</v>
      </c>
      <c r="K152" s="230">
        <f t="shared" si="6"/>
        <v>23362.5</v>
      </c>
      <c r="L152" s="17" t="s">
        <v>7</v>
      </c>
      <c r="M152" s="9"/>
      <c r="N152" s="9"/>
      <c r="O152" s="9"/>
      <c r="P152" s="50" t="s">
        <v>505</v>
      </c>
    </row>
    <row r="153" spans="2:16" x14ac:dyDescent="0.2">
      <c r="B153" s="227">
        <v>51</v>
      </c>
      <c r="C153" s="230">
        <f t="shared" si="5"/>
        <v>22361.5</v>
      </c>
      <c r="D153" s="2"/>
      <c r="E153" s="9"/>
      <c r="F153" s="9"/>
      <c r="G153" s="9"/>
      <c r="H153" s="9"/>
      <c r="I153" s="6"/>
      <c r="J153" s="230">
        <v>51</v>
      </c>
      <c r="K153" s="230">
        <f t="shared" si="6"/>
        <v>23369.5</v>
      </c>
      <c r="L153" s="17"/>
      <c r="M153" s="9"/>
      <c r="N153" s="9"/>
      <c r="O153" s="9"/>
      <c r="P153" s="113"/>
    </row>
    <row r="154" spans="2:16" x14ac:dyDescent="0.2">
      <c r="B154" s="227">
        <v>52</v>
      </c>
      <c r="C154" s="230">
        <f t="shared" si="5"/>
        <v>22368.5</v>
      </c>
      <c r="D154" s="2"/>
      <c r="E154" s="9"/>
      <c r="F154" s="9"/>
      <c r="G154" s="9"/>
      <c r="H154" s="9"/>
      <c r="I154" s="6"/>
      <c r="J154" s="230">
        <v>52</v>
      </c>
      <c r="K154" s="230">
        <f t="shared" si="6"/>
        <v>23376.5</v>
      </c>
      <c r="L154" s="17"/>
      <c r="M154" s="9"/>
      <c r="N154" s="9"/>
      <c r="O154" s="9"/>
      <c r="P154" s="113"/>
    </row>
    <row r="155" spans="2:16" x14ac:dyDescent="0.2">
      <c r="B155" s="227">
        <v>53</v>
      </c>
      <c r="C155" s="230">
        <f t="shared" si="5"/>
        <v>22375.5</v>
      </c>
      <c r="D155" s="2"/>
      <c r="E155" s="9"/>
      <c r="F155" s="9"/>
      <c r="G155" s="9"/>
      <c r="H155" s="9"/>
      <c r="I155" s="6"/>
      <c r="J155" s="230">
        <v>53</v>
      </c>
      <c r="K155" s="230">
        <f t="shared" si="6"/>
        <v>23383.5</v>
      </c>
      <c r="L155" s="17"/>
      <c r="M155" s="9"/>
      <c r="N155" s="9"/>
      <c r="O155" s="9"/>
      <c r="P155" s="113"/>
    </row>
    <row r="156" spans="2:16" x14ac:dyDescent="0.2">
      <c r="B156" s="227">
        <v>54</v>
      </c>
      <c r="C156" s="230">
        <f t="shared" si="5"/>
        <v>22382.5</v>
      </c>
      <c r="D156" s="2"/>
      <c r="E156" s="9"/>
      <c r="F156" s="9"/>
      <c r="G156" s="9"/>
      <c r="H156" s="9"/>
      <c r="I156" s="6"/>
      <c r="J156" s="230">
        <v>54</v>
      </c>
      <c r="K156" s="230">
        <f t="shared" si="6"/>
        <v>23390.5</v>
      </c>
      <c r="L156" s="17"/>
      <c r="M156" s="9"/>
      <c r="N156" s="9"/>
      <c r="O156" s="9"/>
      <c r="P156" s="113"/>
    </row>
    <row r="157" spans="2:16" x14ac:dyDescent="0.2">
      <c r="B157" s="227">
        <v>55</v>
      </c>
      <c r="C157" s="230">
        <f t="shared" si="5"/>
        <v>22389.5</v>
      </c>
      <c r="D157" s="2"/>
      <c r="E157" s="9"/>
      <c r="F157" s="9"/>
      <c r="G157" s="9"/>
      <c r="H157" s="9"/>
      <c r="I157" s="6"/>
      <c r="J157" s="230">
        <v>55</v>
      </c>
      <c r="K157" s="230">
        <f t="shared" si="6"/>
        <v>23397.5</v>
      </c>
      <c r="L157" s="17"/>
      <c r="M157" s="9"/>
      <c r="N157" s="9"/>
      <c r="O157" s="9"/>
      <c r="P157" s="113"/>
    </row>
    <row r="158" spans="2:16" x14ac:dyDescent="0.2">
      <c r="B158" s="227">
        <v>56</v>
      </c>
      <c r="C158" s="230">
        <f t="shared" si="5"/>
        <v>22396.5</v>
      </c>
      <c r="D158" s="2"/>
      <c r="E158" s="9"/>
      <c r="F158" s="9"/>
      <c r="G158" s="9"/>
      <c r="H158" s="9"/>
      <c r="I158" s="6"/>
      <c r="J158" s="230">
        <v>56</v>
      </c>
      <c r="K158" s="230">
        <f t="shared" si="6"/>
        <v>23404.5</v>
      </c>
      <c r="L158" s="17"/>
      <c r="M158" s="9"/>
      <c r="N158" s="9"/>
      <c r="O158" s="9"/>
      <c r="P158" s="113"/>
    </row>
    <row r="159" spans="2:16" x14ac:dyDescent="0.2">
      <c r="B159" s="227">
        <v>57</v>
      </c>
      <c r="C159" s="230">
        <f t="shared" si="5"/>
        <v>22403.5</v>
      </c>
      <c r="D159" s="2"/>
      <c r="E159" s="9"/>
      <c r="F159" s="9"/>
      <c r="G159" s="9"/>
      <c r="H159" s="9"/>
      <c r="I159" s="6"/>
      <c r="J159" s="230">
        <v>57</v>
      </c>
      <c r="K159" s="230">
        <f t="shared" si="6"/>
        <v>23411.5</v>
      </c>
      <c r="L159" s="17"/>
      <c r="M159" s="9"/>
      <c r="N159" s="9"/>
      <c r="O159" s="9"/>
      <c r="P159" s="113"/>
    </row>
    <row r="160" spans="2:16" x14ac:dyDescent="0.2">
      <c r="B160" s="227">
        <v>58</v>
      </c>
      <c r="C160" s="230">
        <f t="shared" si="5"/>
        <v>22410.5</v>
      </c>
      <c r="D160" s="2"/>
      <c r="E160" s="9"/>
      <c r="F160" s="9"/>
      <c r="G160" s="9"/>
      <c r="H160" s="9"/>
      <c r="I160" s="6"/>
      <c r="J160" s="230">
        <v>58</v>
      </c>
      <c r="K160" s="230">
        <f t="shared" si="6"/>
        <v>23418.5</v>
      </c>
      <c r="L160" s="17"/>
      <c r="M160" s="9"/>
      <c r="N160" s="9"/>
      <c r="O160" s="9"/>
      <c r="P160" s="113"/>
    </row>
    <row r="161" spans="2:16" x14ac:dyDescent="0.2">
      <c r="B161" s="227">
        <v>59</v>
      </c>
      <c r="C161" s="230">
        <f t="shared" si="5"/>
        <v>22417.5</v>
      </c>
      <c r="D161" s="2"/>
      <c r="E161" s="9"/>
      <c r="F161" s="9"/>
      <c r="G161" s="9"/>
      <c r="H161" s="9"/>
      <c r="I161" s="6"/>
      <c r="J161" s="230">
        <v>59</v>
      </c>
      <c r="K161" s="230">
        <f t="shared" si="6"/>
        <v>23425.5</v>
      </c>
      <c r="L161" s="17"/>
      <c r="M161" s="9"/>
      <c r="N161" s="9"/>
      <c r="O161" s="9"/>
      <c r="P161" s="113"/>
    </row>
    <row r="162" spans="2:16" x14ac:dyDescent="0.2">
      <c r="B162" s="227">
        <v>60</v>
      </c>
      <c r="C162" s="230">
        <f t="shared" si="5"/>
        <v>22424.5</v>
      </c>
      <c r="D162" s="2" t="s">
        <v>7</v>
      </c>
      <c r="E162" s="9"/>
      <c r="F162" s="9"/>
      <c r="G162" s="9"/>
      <c r="H162" s="50" t="s">
        <v>508</v>
      </c>
      <c r="I162" s="6"/>
      <c r="J162" s="230">
        <v>60</v>
      </c>
      <c r="K162" s="230">
        <f t="shared" si="6"/>
        <v>23432.5</v>
      </c>
      <c r="L162" s="2" t="s">
        <v>7</v>
      </c>
      <c r="M162" s="9"/>
      <c r="N162" s="9"/>
      <c r="O162" s="9"/>
      <c r="P162" s="50" t="s">
        <v>508</v>
      </c>
    </row>
    <row r="163" spans="2:16" x14ac:dyDescent="0.2">
      <c r="B163" s="227">
        <v>61</v>
      </c>
      <c r="C163" s="230">
        <f t="shared" si="5"/>
        <v>22431.5</v>
      </c>
      <c r="D163" s="2"/>
      <c r="E163" s="9"/>
      <c r="F163" s="9"/>
      <c r="G163" s="9"/>
      <c r="H163" s="9"/>
      <c r="I163" s="6"/>
      <c r="J163" s="230">
        <v>61</v>
      </c>
      <c r="K163" s="230">
        <f t="shared" si="6"/>
        <v>23439.5</v>
      </c>
      <c r="L163" s="17"/>
      <c r="M163" s="9"/>
      <c r="N163" s="9"/>
      <c r="O163" s="9"/>
      <c r="P163" s="113"/>
    </row>
    <row r="164" spans="2:16" x14ac:dyDescent="0.2">
      <c r="B164" s="227">
        <v>62</v>
      </c>
      <c r="C164" s="230">
        <f t="shared" si="5"/>
        <v>22438.5</v>
      </c>
      <c r="D164" s="2"/>
      <c r="E164" s="9"/>
      <c r="F164" s="9"/>
      <c r="G164" s="9"/>
      <c r="H164" s="9"/>
      <c r="I164" s="6"/>
      <c r="J164" s="230">
        <v>62</v>
      </c>
      <c r="K164" s="230">
        <f t="shared" si="6"/>
        <v>23446.5</v>
      </c>
      <c r="L164" s="17"/>
      <c r="M164" s="9"/>
      <c r="N164" s="9"/>
      <c r="O164" s="9"/>
      <c r="P164" s="113"/>
    </row>
    <row r="165" spans="2:16" x14ac:dyDescent="0.2">
      <c r="B165" s="227">
        <v>63</v>
      </c>
      <c r="C165" s="230">
        <f t="shared" si="5"/>
        <v>22445.5</v>
      </c>
      <c r="D165" s="2"/>
      <c r="E165" s="9"/>
      <c r="F165" s="9"/>
      <c r="G165" s="9"/>
      <c r="H165" s="9"/>
      <c r="I165" s="6"/>
      <c r="J165" s="230">
        <v>63</v>
      </c>
      <c r="K165" s="230">
        <f t="shared" si="6"/>
        <v>23453.5</v>
      </c>
      <c r="L165" s="17"/>
      <c r="M165" s="9"/>
      <c r="N165" s="9"/>
      <c r="O165" s="9"/>
      <c r="P165" s="113"/>
    </row>
    <row r="166" spans="2:16" x14ac:dyDescent="0.2">
      <c r="B166" s="227">
        <v>64</v>
      </c>
      <c r="C166" s="230">
        <f t="shared" si="5"/>
        <v>22452.5</v>
      </c>
      <c r="D166" s="2"/>
      <c r="E166" s="9"/>
      <c r="F166" s="9"/>
      <c r="G166" s="9"/>
      <c r="H166" s="9"/>
      <c r="I166" s="6"/>
      <c r="J166" s="230">
        <v>64</v>
      </c>
      <c r="K166" s="230">
        <f t="shared" si="6"/>
        <v>23460.5</v>
      </c>
      <c r="L166" s="17"/>
      <c r="M166" s="9"/>
      <c r="N166" s="9"/>
      <c r="O166" s="9"/>
      <c r="P166" s="113"/>
    </row>
    <row r="167" spans="2:16" x14ac:dyDescent="0.2">
      <c r="B167" s="227">
        <v>65</v>
      </c>
      <c r="C167" s="230">
        <f t="shared" si="5"/>
        <v>22459.5</v>
      </c>
      <c r="D167" s="2"/>
      <c r="E167" s="9"/>
      <c r="F167" s="9"/>
      <c r="G167" s="9"/>
      <c r="H167" s="9"/>
      <c r="I167" s="6"/>
      <c r="J167" s="230">
        <v>65</v>
      </c>
      <c r="K167" s="230">
        <f t="shared" si="6"/>
        <v>23467.5</v>
      </c>
      <c r="L167" s="17"/>
      <c r="M167" s="9"/>
      <c r="N167" s="9"/>
      <c r="O167" s="9"/>
      <c r="P167" s="113"/>
    </row>
    <row r="168" spans="2:16" x14ac:dyDescent="0.2">
      <c r="B168" s="227">
        <v>66</v>
      </c>
      <c r="C168" s="230">
        <f t="shared" si="5"/>
        <v>22466.5</v>
      </c>
      <c r="D168" s="2"/>
      <c r="E168" s="9"/>
      <c r="F168" s="9"/>
      <c r="G168" s="9"/>
      <c r="H168" s="9"/>
      <c r="I168" s="6"/>
      <c r="J168" s="230">
        <v>66</v>
      </c>
      <c r="K168" s="230">
        <f t="shared" si="6"/>
        <v>23474.5</v>
      </c>
      <c r="L168" s="17"/>
      <c r="M168" s="9"/>
      <c r="N168" s="9"/>
      <c r="O168" s="9"/>
      <c r="P168" s="113"/>
    </row>
    <row r="169" spans="2:16" ht="38.25" x14ac:dyDescent="0.2">
      <c r="B169" s="163">
        <v>67</v>
      </c>
      <c r="C169" s="168">
        <f t="shared" ref="C169:C184" si="7">SUM(C168+7)</f>
        <v>22473.5</v>
      </c>
      <c r="D169" s="17" t="s">
        <v>7</v>
      </c>
      <c r="E169" s="9"/>
      <c r="F169" s="9"/>
      <c r="G169" s="9"/>
      <c r="H169" s="29" t="s">
        <v>709</v>
      </c>
      <c r="I169" s="6"/>
      <c r="J169" s="168">
        <v>67</v>
      </c>
      <c r="K169" s="168">
        <f t="shared" ref="K169:K185" si="8">SUM(K168+7)</f>
        <v>23481.5</v>
      </c>
      <c r="L169" s="17" t="s">
        <v>7</v>
      </c>
      <c r="M169" s="9"/>
      <c r="N169" s="9"/>
      <c r="O169" s="9"/>
      <c r="P169" s="179" t="s">
        <v>709</v>
      </c>
    </row>
    <row r="170" spans="2:16" x14ac:dyDescent="0.2">
      <c r="B170" s="227">
        <v>68</v>
      </c>
      <c r="C170" s="230">
        <f t="shared" si="7"/>
        <v>22480.5</v>
      </c>
      <c r="D170" s="2"/>
      <c r="E170" s="9"/>
      <c r="F170" s="9"/>
      <c r="G170" s="9"/>
      <c r="H170" s="9"/>
      <c r="I170" s="6"/>
      <c r="J170" s="230">
        <v>68</v>
      </c>
      <c r="K170" s="230">
        <f t="shared" si="8"/>
        <v>23488.5</v>
      </c>
      <c r="L170" s="17"/>
      <c r="M170" s="9"/>
      <c r="N170" s="9"/>
      <c r="O170" s="9"/>
      <c r="P170" s="113"/>
    </row>
    <row r="171" spans="2:16" x14ac:dyDescent="0.2">
      <c r="B171" s="227">
        <v>69</v>
      </c>
      <c r="C171" s="230">
        <f t="shared" si="7"/>
        <v>22487.5</v>
      </c>
      <c r="D171" s="2"/>
      <c r="E171" s="9"/>
      <c r="F171" s="9"/>
      <c r="G171" s="9"/>
      <c r="H171" s="9"/>
      <c r="I171" s="6"/>
      <c r="J171" s="230">
        <v>69</v>
      </c>
      <c r="K171" s="230">
        <f t="shared" si="8"/>
        <v>23495.5</v>
      </c>
      <c r="L171" s="17"/>
      <c r="M171" s="9"/>
      <c r="N171" s="9"/>
      <c r="O171" s="9"/>
      <c r="P171" s="113"/>
    </row>
    <row r="172" spans="2:16" x14ac:dyDescent="0.2">
      <c r="B172" s="227">
        <v>70</v>
      </c>
      <c r="C172" s="230">
        <f t="shared" si="7"/>
        <v>22494.5</v>
      </c>
      <c r="D172" s="2"/>
      <c r="E172" s="9"/>
      <c r="F172" s="9"/>
      <c r="G172" s="9"/>
      <c r="H172" s="9"/>
      <c r="I172" s="6"/>
      <c r="J172" s="230">
        <v>70</v>
      </c>
      <c r="K172" s="230">
        <f t="shared" si="8"/>
        <v>23502.5</v>
      </c>
      <c r="L172" s="17"/>
      <c r="M172" s="9"/>
      <c r="N172" s="9"/>
      <c r="O172" s="9"/>
      <c r="P172" s="113"/>
    </row>
    <row r="173" spans="2:16" x14ac:dyDescent="0.2">
      <c r="B173" s="227">
        <v>71</v>
      </c>
      <c r="C173" s="230">
        <f t="shared" si="7"/>
        <v>22501.5</v>
      </c>
      <c r="D173" s="2"/>
      <c r="E173" s="9"/>
      <c r="F173" s="9"/>
      <c r="G173" s="9"/>
      <c r="H173" s="9"/>
      <c r="I173" s="6"/>
      <c r="J173" s="230">
        <v>71</v>
      </c>
      <c r="K173" s="230">
        <f t="shared" si="8"/>
        <v>23509.5</v>
      </c>
      <c r="L173" s="17"/>
      <c r="M173" s="9"/>
      <c r="N173" s="9"/>
      <c r="O173" s="9"/>
      <c r="P173" s="113"/>
    </row>
    <row r="174" spans="2:16" x14ac:dyDescent="0.2">
      <c r="B174" s="227">
        <v>72</v>
      </c>
      <c r="C174" s="230">
        <f t="shared" si="7"/>
        <v>22508.5</v>
      </c>
      <c r="D174" s="2"/>
      <c r="E174" s="9"/>
      <c r="F174" s="9"/>
      <c r="G174" s="9"/>
      <c r="H174" s="9"/>
      <c r="I174" s="6"/>
      <c r="J174" s="230">
        <v>72</v>
      </c>
      <c r="K174" s="230">
        <f t="shared" si="8"/>
        <v>23516.5</v>
      </c>
      <c r="L174" s="17"/>
      <c r="M174" s="9"/>
      <c r="N174" s="9"/>
      <c r="O174" s="9"/>
      <c r="P174" s="113"/>
    </row>
    <row r="175" spans="2:16" x14ac:dyDescent="0.2">
      <c r="B175" s="227">
        <v>73</v>
      </c>
      <c r="C175" s="230">
        <f t="shared" si="7"/>
        <v>22515.5</v>
      </c>
      <c r="D175" s="2"/>
      <c r="E175" s="9"/>
      <c r="F175" s="9"/>
      <c r="G175" s="9"/>
      <c r="H175" s="9"/>
      <c r="I175" s="6"/>
      <c r="J175" s="230">
        <v>73</v>
      </c>
      <c r="K175" s="230">
        <f t="shared" si="8"/>
        <v>23523.5</v>
      </c>
      <c r="L175" s="17"/>
      <c r="M175" s="9"/>
      <c r="N175" s="9"/>
      <c r="O175" s="9"/>
      <c r="P175" s="113"/>
    </row>
    <row r="176" spans="2:16" x14ac:dyDescent="0.2">
      <c r="B176" s="227">
        <v>74</v>
      </c>
      <c r="C176" s="230">
        <f t="shared" si="7"/>
        <v>22522.5</v>
      </c>
      <c r="D176" s="2"/>
      <c r="E176" s="9"/>
      <c r="F176" s="9"/>
      <c r="G176" s="9"/>
      <c r="H176" s="9"/>
      <c r="I176" s="6"/>
      <c r="J176" s="230">
        <v>74</v>
      </c>
      <c r="K176" s="230">
        <f t="shared" si="8"/>
        <v>23530.5</v>
      </c>
      <c r="L176" s="17"/>
      <c r="M176" s="9"/>
      <c r="N176" s="9"/>
      <c r="O176" s="9"/>
      <c r="P176" s="113"/>
    </row>
    <row r="177" spans="1:16" x14ac:dyDescent="0.2">
      <c r="B177" s="163">
        <v>75</v>
      </c>
      <c r="C177" s="168">
        <f t="shared" si="7"/>
        <v>22529.5</v>
      </c>
      <c r="D177" s="17" t="s">
        <v>7</v>
      </c>
      <c r="E177" s="9"/>
      <c r="F177" s="9"/>
      <c r="G177" s="9"/>
      <c r="H177" s="29" t="s">
        <v>612</v>
      </c>
      <c r="I177" s="6"/>
      <c r="J177" s="168">
        <v>75</v>
      </c>
      <c r="K177" s="168">
        <f t="shared" si="8"/>
        <v>23537.5</v>
      </c>
      <c r="L177" s="17" t="s">
        <v>7</v>
      </c>
      <c r="M177" s="9"/>
      <c r="N177" s="9"/>
      <c r="O177" s="9"/>
      <c r="P177" s="179" t="s">
        <v>612</v>
      </c>
    </row>
    <row r="178" spans="1:16" x14ac:dyDescent="0.2">
      <c r="B178" s="227">
        <v>76</v>
      </c>
      <c r="C178" s="230">
        <f t="shared" si="7"/>
        <v>22536.5</v>
      </c>
      <c r="D178" s="2"/>
      <c r="E178" s="9"/>
      <c r="F178" s="9"/>
      <c r="G178" s="9"/>
      <c r="H178" s="9"/>
      <c r="I178" s="6"/>
      <c r="J178" s="230">
        <v>76</v>
      </c>
      <c r="K178" s="230">
        <f t="shared" si="8"/>
        <v>23544.5</v>
      </c>
      <c r="L178" s="17"/>
      <c r="M178" s="9"/>
      <c r="N178" s="9"/>
      <c r="O178" s="9"/>
      <c r="P178" s="113"/>
    </row>
    <row r="179" spans="1:16" x14ac:dyDescent="0.2">
      <c r="B179" s="227">
        <v>77</v>
      </c>
      <c r="C179" s="230">
        <f t="shared" si="7"/>
        <v>22543.5</v>
      </c>
      <c r="D179" s="2"/>
      <c r="E179" s="9"/>
      <c r="F179" s="9"/>
      <c r="G179" s="9"/>
      <c r="H179" s="9"/>
      <c r="I179" s="6"/>
      <c r="J179" s="230">
        <v>77</v>
      </c>
      <c r="K179" s="230">
        <f t="shared" si="8"/>
        <v>23551.5</v>
      </c>
      <c r="L179" s="17"/>
      <c r="M179" s="9"/>
      <c r="N179" s="9"/>
      <c r="O179" s="9"/>
      <c r="P179" s="113"/>
    </row>
    <row r="180" spans="1:16" x14ac:dyDescent="0.2">
      <c r="B180" s="227">
        <v>78</v>
      </c>
      <c r="C180" s="230">
        <f t="shared" si="7"/>
        <v>22550.5</v>
      </c>
      <c r="D180" s="2"/>
      <c r="E180" s="9"/>
      <c r="F180" s="9"/>
      <c r="G180" s="9"/>
      <c r="H180" s="9"/>
      <c r="I180" s="6"/>
      <c r="J180" s="230">
        <v>78</v>
      </c>
      <c r="K180" s="230">
        <f t="shared" si="8"/>
        <v>23558.5</v>
      </c>
      <c r="L180" s="17"/>
      <c r="M180" s="9"/>
      <c r="N180" s="9"/>
      <c r="O180" s="9"/>
      <c r="P180" s="113"/>
    </row>
    <row r="181" spans="1:16" x14ac:dyDescent="0.2">
      <c r="B181" s="227">
        <v>79</v>
      </c>
      <c r="C181" s="230">
        <f t="shared" si="7"/>
        <v>22557.5</v>
      </c>
      <c r="D181" s="2"/>
      <c r="E181" s="9"/>
      <c r="F181" s="9"/>
      <c r="G181" s="9"/>
      <c r="H181" s="9"/>
      <c r="I181" s="6"/>
      <c r="J181" s="230">
        <v>79</v>
      </c>
      <c r="K181" s="230">
        <f t="shared" si="8"/>
        <v>23565.5</v>
      </c>
      <c r="L181" s="17"/>
      <c r="M181" s="9"/>
      <c r="N181" s="9"/>
      <c r="O181" s="9"/>
      <c r="P181" s="113"/>
    </row>
    <row r="182" spans="1:16" x14ac:dyDescent="0.2">
      <c r="B182" s="227">
        <v>80</v>
      </c>
      <c r="C182" s="230">
        <f t="shared" si="7"/>
        <v>22564.5</v>
      </c>
      <c r="D182" s="2"/>
      <c r="E182" s="9"/>
      <c r="F182" s="9"/>
      <c r="G182" s="9"/>
      <c r="H182" s="9"/>
      <c r="I182" s="6"/>
      <c r="J182" s="230">
        <v>80</v>
      </c>
      <c r="K182" s="230">
        <f t="shared" si="8"/>
        <v>23572.5</v>
      </c>
      <c r="L182" s="17"/>
      <c r="M182" s="9"/>
      <c r="N182" s="9"/>
      <c r="O182" s="9"/>
      <c r="P182" s="113"/>
    </row>
    <row r="183" spans="1:16" x14ac:dyDescent="0.2">
      <c r="B183" s="227">
        <v>81</v>
      </c>
      <c r="C183" s="230">
        <f t="shared" si="7"/>
        <v>22571.5</v>
      </c>
      <c r="D183" s="2"/>
      <c r="E183" s="9"/>
      <c r="F183" s="9"/>
      <c r="G183" s="9"/>
      <c r="H183" s="9"/>
      <c r="I183" s="6"/>
      <c r="J183" s="230">
        <v>81</v>
      </c>
      <c r="K183" s="230">
        <f t="shared" si="8"/>
        <v>23579.5</v>
      </c>
      <c r="L183" s="17"/>
      <c r="M183" s="9"/>
      <c r="N183" s="9"/>
      <c r="O183" s="9"/>
      <c r="P183" s="113"/>
    </row>
    <row r="184" spans="1:16" x14ac:dyDescent="0.2">
      <c r="B184" s="227">
        <v>82</v>
      </c>
      <c r="C184" s="230">
        <f t="shared" si="7"/>
        <v>22578.5</v>
      </c>
      <c r="D184" s="2"/>
      <c r="E184" s="9"/>
      <c r="F184" s="9"/>
      <c r="G184" s="9"/>
      <c r="H184" s="9"/>
      <c r="I184" s="6"/>
      <c r="J184" s="230">
        <v>82</v>
      </c>
      <c r="K184" s="230">
        <f t="shared" si="8"/>
        <v>23586.5</v>
      </c>
      <c r="L184" s="17"/>
      <c r="M184" s="9"/>
      <c r="N184" s="9"/>
      <c r="O184" s="9"/>
      <c r="P184" s="113"/>
    </row>
    <row r="185" spans="1:16" ht="13.5" thickBot="1" x14ac:dyDescent="0.25">
      <c r="B185" s="228">
        <v>83</v>
      </c>
      <c r="C185" s="231">
        <f>SUM(C184+7)</f>
        <v>22585.5</v>
      </c>
      <c r="D185" s="260"/>
      <c r="E185" s="174"/>
      <c r="F185" s="174"/>
      <c r="G185" s="174"/>
      <c r="H185" s="174"/>
      <c r="I185" s="81"/>
      <c r="J185" s="231">
        <v>83</v>
      </c>
      <c r="K185" s="231">
        <f t="shared" si="8"/>
        <v>23593.5</v>
      </c>
      <c r="L185" s="173"/>
      <c r="M185" s="174"/>
      <c r="N185" s="174"/>
      <c r="O185" s="174"/>
      <c r="P185" s="184"/>
    </row>
    <row r="186" spans="1:16" x14ac:dyDescent="0.2">
      <c r="A186" s="412">
        <v>6</v>
      </c>
      <c r="B186" s="83"/>
      <c r="C186" s="83"/>
      <c r="D186" s="141"/>
      <c r="E186" s="418" t="s">
        <v>89</v>
      </c>
      <c r="F186" s="419"/>
      <c r="G186" s="419" t="s">
        <v>91</v>
      </c>
      <c r="H186" s="419"/>
      <c r="I186" s="88" t="s">
        <v>65</v>
      </c>
      <c r="J186" s="419" t="s">
        <v>63</v>
      </c>
      <c r="K186" s="419"/>
      <c r="L186" s="89" t="s">
        <v>90</v>
      </c>
      <c r="M186" s="83"/>
      <c r="N186" s="83"/>
      <c r="O186" s="83"/>
      <c r="P186" s="83"/>
    </row>
    <row r="187" spans="1:16" ht="16.5" thickBot="1" x14ac:dyDescent="0.3">
      <c r="A187" s="413"/>
      <c r="B187" s="83"/>
      <c r="C187" s="83"/>
      <c r="D187" s="142"/>
      <c r="E187" s="414" t="s">
        <v>150</v>
      </c>
      <c r="F187" s="415"/>
      <c r="G187" s="415"/>
      <c r="H187" s="415"/>
      <c r="I187" s="415"/>
      <c r="J187" s="415"/>
      <c r="K187" s="415"/>
      <c r="L187" s="417"/>
      <c r="M187" s="83"/>
      <c r="N187" s="83"/>
      <c r="O187" s="83"/>
      <c r="P187" s="83"/>
    </row>
    <row r="188" spans="1:16" ht="13.5" thickBot="1" x14ac:dyDescent="0.25">
      <c r="B188" s="92" t="s">
        <v>111</v>
      </c>
      <c r="C188" s="93" t="s">
        <v>112</v>
      </c>
      <c r="D188" s="93" t="s">
        <v>113</v>
      </c>
      <c r="E188" s="95" t="s">
        <v>114</v>
      </c>
      <c r="F188" s="95" t="s">
        <v>115</v>
      </c>
      <c r="G188" s="95" t="s">
        <v>116</v>
      </c>
      <c r="H188" s="96" t="s">
        <v>117</v>
      </c>
      <c r="I188" s="75"/>
      <c r="J188" s="92" t="s">
        <v>111</v>
      </c>
      <c r="K188" s="93" t="s">
        <v>118</v>
      </c>
      <c r="L188" s="94" t="s">
        <v>113</v>
      </c>
      <c r="M188" s="95" t="s">
        <v>114</v>
      </c>
      <c r="N188" s="95" t="s">
        <v>115</v>
      </c>
      <c r="O188" s="95" t="s">
        <v>116</v>
      </c>
      <c r="P188" s="96" t="s">
        <v>117</v>
      </c>
    </row>
    <row r="189" spans="1:16" s="23" customFormat="1" ht="25.5" x14ac:dyDescent="0.2">
      <c r="B189" s="220">
        <v>1</v>
      </c>
      <c r="C189" s="291">
        <f>21196+805+B189*3.5</f>
        <v>22004.5</v>
      </c>
      <c r="D189" s="66" t="s">
        <v>7</v>
      </c>
      <c r="E189" s="67"/>
      <c r="F189" s="67"/>
      <c r="G189" s="67"/>
      <c r="H189" s="68" t="s">
        <v>271</v>
      </c>
      <c r="I189" s="133"/>
      <c r="J189" s="221">
        <v>1</v>
      </c>
      <c r="K189" s="291">
        <f>21196+1813+J189*3.5</f>
        <v>23012.5</v>
      </c>
      <c r="L189" s="66" t="s">
        <v>7</v>
      </c>
      <c r="M189" s="67"/>
      <c r="N189" s="67"/>
      <c r="O189" s="67"/>
      <c r="P189" s="178" t="s">
        <v>272</v>
      </c>
    </row>
    <row r="190" spans="1:16" x14ac:dyDescent="0.2">
      <c r="B190" s="227">
        <v>2</v>
      </c>
      <c r="C190" s="292">
        <f t="shared" ref="C190:C253" si="9">21196+805+B190*3.5</f>
        <v>22008</v>
      </c>
      <c r="D190" s="2"/>
      <c r="E190" s="9"/>
      <c r="F190" s="9"/>
      <c r="G190" s="9"/>
      <c r="H190" s="9"/>
      <c r="I190" s="6"/>
      <c r="J190" s="230">
        <v>2</v>
      </c>
      <c r="K190" s="292">
        <f t="shared" ref="K190:K253" si="10">21196+1813+J190*3.5</f>
        <v>23016</v>
      </c>
      <c r="L190" s="17"/>
      <c r="M190" s="9"/>
      <c r="N190" s="9"/>
      <c r="O190" s="9"/>
      <c r="P190" s="113"/>
    </row>
    <row r="191" spans="1:16" x14ac:dyDescent="0.2">
      <c r="B191" s="227">
        <v>3</v>
      </c>
      <c r="C191" s="292">
        <f t="shared" si="9"/>
        <v>22011.5</v>
      </c>
      <c r="D191" s="2"/>
      <c r="E191" s="9"/>
      <c r="F191" s="9"/>
      <c r="G191" s="9"/>
      <c r="H191" s="9"/>
      <c r="I191" s="6"/>
      <c r="J191" s="230">
        <v>3</v>
      </c>
      <c r="K191" s="292">
        <f t="shared" si="10"/>
        <v>23019.5</v>
      </c>
      <c r="L191" s="17"/>
      <c r="M191" s="9"/>
      <c r="N191" s="9"/>
      <c r="O191" s="9"/>
      <c r="P191" s="113"/>
    </row>
    <row r="192" spans="1:16" x14ac:dyDescent="0.2">
      <c r="B192" s="227">
        <v>4</v>
      </c>
      <c r="C192" s="292">
        <f t="shared" si="9"/>
        <v>22015</v>
      </c>
      <c r="D192" s="2"/>
      <c r="E192" s="9"/>
      <c r="F192" s="9"/>
      <c r="G192" s="9"/>
      <c r="H192" s="24"/>
      <c r="I192" s="6"/>
      <c r="J192" s="230">
        <v>4</v>
      </c>
      <c r="K192" s="292">
        <f t="shared" si="10"/>
        <v>23023</v>
      </c>
      <c r="L192" s="2"/>
      <c r="M192" s="9"/>
      <c r="N192" s="9"/>
      <c r="O192" s="9"/>
      <c r="P192" s="134"/>
    </row>
    <row r="193" spans="2:16" x14ac:dyDescent="0.2">
      <c r="B193" s="227">
        <v>5</v>
      </c>
      <c r="C193" s="292">
        <f t="shared" si="9"/>
        <v>22018.5</v>
      </c>
      <c r="D193" s="2"/>
      <c r="E193" s="9"/>
      <c r="F193" s="9"/>
      <c r="G193" s="9"/>
      <c r="H193" s="9"/>
      <c r="I193" s="6"/>
      <c r="J193" s="230">
        <v>5</v>
      </c>
      <c r="K193" s="292">
        <f t="shared" si="10"/>
        <v>23026.5</v>
      </c>
      <c r="L193" s="17"/>
      <c r="M193" s="9"/>
      <c r="N193" s="9"/>
      <c r="O193" s="9"/>
      <c r="P193" s="113"/>
    </row>
    <row r="194" spans="2:16" x14ac:dyDescent="0.2">
      <c r="B194" s="227">
        <v>6</v>
      </c>
      <c r="C194" s="292">
        <f t="shared" si="9"/>
        <v>22022</v>
      </c>
      <c r="D194" s="2"/>
      <c r="E194" s="9"/>
      <c r="F194" s="9"/>
      <c r="G194" s="9"/>
      <c r="H194" s="9"/>
      <c r="I194" s="6"/>
      <c r="J194" s="230">
        <v>6</v>
      </c>
      <c r="K194" s="292">
        <f t="shared" si="10"/>
        <v>23030</v>
      </c>
      <c r="L194" s="17"/>
      <c r="M194" s="9"/>
      <c r="N194" s="9"/>
      <c r="O194" s="9"/>
      <c r="P194" s="113"/>
    </row>
    <row r="195" spans="2:16" x14ac:dyDescent="0.2">
      <c r="B195" s="227">
        <v>7</v>
      </c>
      <c r="C195" s="292">
        <f t="shared" si="9"/>
        <v>22025.5</v>
      </c>
      <c r="D195" s="2"/>
      <c r="E195" s="9"/>
      <c r="F195" s="9"/>
      <c r="G195" s="9"/>
      <c r="H195" s="9"/>
      <c r="I195" s="6"/>
      <c r="J195" s="230">
        <v>7</v>
      </c>
      <c r="K195" s="292">
        <f t="shared" si="10"/>
        <v>23033.5</v>
      </c>
      <c r="L195" s="17"/>
      <c r="M195" s="9"/>
      <c r="N195" s="9"/>
      <c r="O195" s="9"/>
      <c r="P195" s="113"/>
    </row>
    <row r="196" spans="2:16" x14ac:dyDescent="0.2">
      <c r="B196" s="227">
        <v>8</v>
      </c>
      <c r="C196" s="292">
        <f t="shared" si="9"/>
        <v>22029</v>
      </c>
      <c r="D196" s="2"/>
      <c r="E196" s="9"/>
      <c r="F196" s="9"/>
      <c r="G196" s="9"/>
      <c r="H196" s="9"/>
      <c r="I196" s="6"/>
      <c r="J196" s="230">
        <v>8</v>
      </c>
      <c r="K196" s="292">
        <f t="shared" si="10"/>
        <v>23037</v>
      </c>
      <c r="L196" s="17"/>
      <c r="M196" s="9"/>
      <c r="N196" s="9"/>
      <c r="O196" s="9"/>
      <c r="P196" s="113"/>
    </row>
    <row r="197" spans="2:16" ht="38.25" x14ac:dyDescent="0.2">
      <c r="B197" s="163">
        <v>9</v>
      </c>
      <c r="C197" s="164">
        <f t="shared" si="9"/>
        <v>22032.5</v>
      </c>
      <c r="D197" s="17" t="s">
        <v>7</v>
      </c>
      <c r="E197" s="9"/>
      <c r="F197" s="9"/>
      <c r="G197" s="9"/>
      <c r="H197" s="38" t="s">
        <v>92</v>
      </c>
      <c r="I197" s="6"/>
      <c r="J197" s="168">
        <v>9</v>
      </c>
      <c r="K197" s="164">
        <f t="shared" si="10"/>
        <v>23040.5</v>
      </c>
      <c r="L197" s="17" t="s">
        <v>7</v>
      </c>
      <c r="M197" s="9"/>
      <c r="N197" s="9"/>
      <c r="O197" s="9"/>
      <c r="P197" s="170" t="s">
        <v>92</v>
      </c>
    </row>
    <row r="198" spans="2:16" x14ac:dyDescent="0.2">
      <c r="B198" s="227">
        <v>10</v>
      </c>
      <c r="C198" s="292">
        <f t="shared" si="9"/>
        <v>22036</v>
      </c>
      <c r="D198" s="2"/>
      <c r="E198" s="9"/>
      <c r="F198" s="9"/>
      <c r="G198" s="9"/>
      <c r="H198" s="24"/>
      <c r="I198" s="6"/>
      <c r="J198" s="230">
        <v>10</v>
      </c>
      <c r="K198" s="292">
        <f t="shared" si="10"/>
        <v>23044</v>
      </c>
      <c r="L198" s="17"/>
      <c r="M198" s="9"/>
      <c r="N198" s="9"/>
      <c r="O198" s="9"/>
      <c r="P198" s="134"/>
    </row>
    <row r="199" spans="2:16" x14ac:dyDescent="0.2">
      <c r="B199" s="227">
        <v>11</v>
      </c>
      <c r="C199" s="292">
        <f t="shared" si="9"/>
        <v>22039.5</v>
      </c>
      <c r="D199" s="2"/>
      <c r="E199" s="9"/>
      <c r="F199" s="9"/>
      <c r="G199" s="9"/>
      <c r="H199" s="9"/>
      <c r="I199" s="6"/>
      <c r="J199" s="230">
        <v>11</v>
      </c>
      <c r="K199" s="292">
        <f t="shared" si="10"/>
        <v>23047.5</v>
      </c>
      <c r="L199" s="17"/>
      <c r="M199" s="9"/>
      <c r="N199" s="9"/>
      <c r="O199" s="9"/>
      <c r="P199" s="113"/>
    </row>
    <row r="200" spans="2:16" x14ac:dyDescent="0.2">
      <c r="B200" s="227">
        <v>12</v>
      </c>
      <c r="C200" s="292">
        <f t="shared" si="9"/>
        <v>22043</v>
      </c>
      <c r="D200" s="2"/>
      <c r="E200" s="9"/>
      <c r="F200" s="9"/>
      <c r="G200" s="9"/>
      <c r="H200" s="24"/>
      <c r="I200" s="6"/>
      <c r="J200" s="230">
        <v>12</v>
      </c>
      <c r="K200" s="292">
        <f t="shared" si="10"/>
        <v>23051</v>
      </c>
      <c r="L200" s="2"/>
      <c r="M200" s="9"/>
      <c r="N200" s="9"/>
      <c r="O200" s="9"/>
      <c r="P200" s="134"/>
    </row>
    <row r="201" spans="2:16" x14ac:dyDescent="0.2">
      <c r="B201" s="227">
        <v>13</v>
      </c>
      <c r="C201" s="292">
        <f t="shared" si="9"/>
        <v>22046.5</v>
      </c>
      <c r="D201" s="2"/>
      <c r="E201" s="9"/>
      <c r="F201" s="9"/>
      <c r="G201" s="9"/>
      <c r="H201" s="9"/>
      <c r="I201" s="6"/>
      <c r="J201" s="230">
        <v>13</v>
      </c>
      <c r="K201" s="292">
        <f t="shared" si="10"/>
        <v>23054.5</v>
      </c>
      <c r="L201" s="17"/>
      <c r="M201" s="9"/>
      <c r="N201" s="9"/>
      <c r="O201" s="9"/>
      <c r="P201" s="113"/>
    </row>
    <row r="202" spans="2:16" x14ac:dyDescent="0.2">
      <c r="B202" s="227">
        <v>14</v>
      </c>
      <c r="C202" s="292">
        <f t="shared" si="9"/>
        <v>22050</v>
      </c>
      <c r="D202" s="2"/>
      <c r="E202" s="9"/>
      <c r="F202" s="9"/>
      <c r="G202" s="9"/>
      <c r="H202" s="9"/>
      <c r="I202" s="6"/>
      <c r="J202" s="230">
        <v>14</v>
      </c>
      <c r="K202" s="292">
        <f t="shared" si="10"/>
        <v>23058</v>
      </c>
      <c r="L202" s="17"/>
      <c r="M202" s="9"/>
      <c r="N202" s="9"/>
      <c r="O202" s="9"/>
      <c r="P202" s="113"/>
    </row>
    <row r="203" spans="2:16" x14ac:dyDescent="0.2">
      <c r="B203" s="227">
        <v>15</v>
      </c>
      <c r="C203" s="292">
        <f t="shared" si="9"/>
        <v>22053.5</v>
      </c>
      <c r="D203" s="2"/>
      <c r="E203" s="9"/>
      <c r="F203" s="9"/>
      <c r="G203" s="9"/>
      <c r="H203" s="9"/>
      <c r="I203" s="6"/>
      <c r="J203" s="230">
        <v>15</v>
      </c>
      <c r="K203" s="292">
        <f t="shared" si="10"/>
        <v>23061.5</v>
      </c>
      <c r="L203" s="17"/>
      <c r="M203" s="9"/>
      <c r="N203" s="9"/>
      <c r="O203" s="9"/>
      <c r="P203" s="113"/>
    </row>
    <row r="204" spans="2:16" x14ac:dyDescent="0.2">
      <c r="B204" s="227">
        <v>16</v>
      </c>
      <c r="C204" s="292">
        <f t="shared" si="9"/>
        <v>22057</v>
      </c>
      <c r="D204" s="2"/>
      <c r="E204" s="9"/>
      <c r="F204" s="9"/>
      <c r="G204" s="9"/>
      <c r="H204" s="9"/>
      <c r="I204" s="6"/>
      <c r="J204" s="230">
        <v>16</v>
      </c>
      <c r="K204" s="292">
        <f t="shared" si="10"/>
        <v>23065</v>
      </c>
      <c r="L204" s="17"/>
      <c r="M204" s="9"/>
      <c r="N204" s="9"/>
      <c r="O204" s="9"/>
      <c r="P204" s="113"/>
    </row>
    <row r="205" spans="2:16" x14ac:dyDescent="0.2">
      <c r="B205" s="227">
        <v>17</v>
      </c>
      <c r="C205" s="292">
        <f t="shared" si="9"/>
        <v>22060.5</v>
      </c>
      <c r="D205" s="2"/>
      <c r="E205" s="9"/>
      <c r="F205" s="9"/>
      <c r="G205" s="9"/>
      <c r="H205" s="9"/>
      <c r="I205" s="6"/>
      <c r="J205" s="230">
        <v>17</v>
      </c>
      <c r="K205" s="292">
        <f t="shared" si="10"/>
        <v>23068.5</v>
      </c>
      <c r="L205" s="17"/>
      <c r="M205" s="9"/>
      <c r="N205" s="9"/>
      <c r="O205" s="9"/>
      <c r="P205" s="113"/>
    </row>
    <row r="206" spans="2:16" x14ac:dyDescent="0.2">
      <c r="B206" s="163">
        <v>18</v>
      </c>
      <c r="C206" s="164">
        <f t="shared" si="9"/>
        <v>22064</v>
      </c>
      <c r="D206" s="2"/>
      <c r="E206" s="9"/>
      <c r="F206" s="9"/>
      <c r="G206" s="9"/>
      <c r="H206" s="29"/>
      <c r="I206" s="6"/>
      <c r="J206" s="168">
        <v>18</v>
      </c>
      <c r="K206" s="164">
        <f t="shared" si="10"/>
        <v>23072</v>
      </c>
      <c r="L206" s="2"/>
      <c r="M206" s="9"/>
      <c r="N206" s="9"/>
      <c r="O206" s="9"/>
      <c r="P206" s="179"/>
    </row>
    <row r="207" spans="2:16" x14ac:dyDescent="0.2">
      <c r="B207" s="227">
        <v>19</v>
      </c>
      <c r="C207" s="292">
        <f t="shared" si="9"/>
        <v>22067.5</v>
      </c>
      <c r="D207" s="2"/>
      <c r="E207" s="9"/>
      <c r="F207" s="9"/>
      <c r="G207" s="9"/>
      <c r="H207" s="9"/>
      <c r="I207" s="6"/>
      <c r="J207" s="230">
        <v>19</v>
      </c>
      <c r="K207" s="292">
        <f t="shared" si="10"/>
        <v>23075.5</v>
      </c>
      <c r="L207" s="17"/>
      <c r="M207" s="9"/>
      <c r="N207" s="9"/>
      <c r="O207" s="9"/>
      <c r="P207" s="113"/>
    </row>
    <row r="208" spans="2:16" x14ac:dyDescent="0.2">
      <c r="B208" s="227">
        <v>20</v>
      </c>
      <c r="C208" s="292">
        <f t="shared" si="9"/>
        <v>22071</v>
      </c>
      <c r="D208" s="2"/>
      <c r="E208" s="9"/>
      <c r="F208" s="9"/>
      <c r="G208" s="9"/>
      <c r="H208" s="9"/>
      <c r="I208" s="6"/>
      <c r="J208" s="230">
        <v>20</v>
      </c>
      <c r="K208" s="292">
        <f t="shared" si="10"/>
        <v>23079</v>
      </c>
      <c r="L208" s="17"/>
      <c r="M208" s="9"/>
      <c r="N208" s="9"/>
      <c r="O208" s="9"/>
      <c r="P208" s="113"/>
    </row>
    <row r="209" spans="2:16" x14ac:dyDescent="0.2">
      <c r="B209" s="227">
        <v>21</v>
      </c>
      <c r="C209" s="292">
        <f t="shared" si="9"/>
        <v>22074.5</v>
      </c>
      <c r="D209" s="2"/>
      <c r="E209" s="9"/>
      <c r="F209" s="9"/>
      <c r="G209" s="9"/>
      <c r="H209" s="9"/>
      <c r="I209" s="6"/>
      <c r="J209" s="230">
        <v>21</v>
      </c>
      <c r="K209" s="292">
        <f t="shared" si="10"/>
        <v>23082.5</v>
      </c>
      <c r="L209" s="17"/>
      <c r="M209" s="9"/>
      <c r="N209" s="9"/>
      <c r="O209" s="9"/>
      <c r="P209" s="113"/>
    </row>
    <row r="210" spans="2:16" x14ac:dyDescent="0.2">
      <c r="B210" s="227">
        <v>22</v>
      </c>
      <c r="C210" s="292">
        <f t="shared" si="9"/>
        <v>22078</v>
      </c>
      <c r="D210" s="2"/>
      <c r="E210" s="9"/>
      <c r="F210" s="9"/>
      <c r="G210" s="9"/>
      <c r="H210" s="9"/>
      <c r="I210" s="6"/>
      <c r="J210" s="230">
        <v>22</v>
      </c>
      <c r="K210" s="292">
        <f t="shared" si="10"/>
        <v>23086</v>
      </c>
      <c r="L210" s="17"/>
      <c r="M210" s="9"/>
      <c r="N210" s="9"/>
      <c r="O210" s="9"/>
      <c r="P210" s="113"/>
    </row>
    <row r="211" spans="2:16" x14ac:dyDescent="0.2">
      <c r="B211" s="227">
        <v>23</v>
      </c>
      <c r="C211" s="292">
        <f t="shared" si="9"/>
        <v>22081.5</v>
      </c>
      <c r="D211" s="2" t="s">
        <v>7</v>
      </c>
      <c r="E211" s="9"/>
      <c r="F211" s="9"/>
      <c r="G211" s="9"/>
      <c r="H211" s="50" t="s">
        <v>314</v>
      </c>
      <c r="I211" s="6"/>
      <c r="J211" s="230">
        <v>23</v>
      </c>
      <c r="K211" s="292">
        <f t="shared" si="10"/>
        <v>23089.5</v>
      </c>
      <c r="L211" s="2" t="s">
        <v>7</v>
      </c>
      <c r="M211" s="9"/>
      <c r="N211" s="9"/>
      <c r="O211" s="9"/>
      <c r="P211" s="114" t="s">
        <v>318</v>
      </c>
    </row>
    <row r="212" spans="2:16" x14ac:dyDescent="0.2">
      <c r="B212" s="227">
        <v>24</v>
      </c>
      <c r="C212" s="292">
        <f t="shared" si="9"/>
        <v>22085</v>
      </c>
      <c r="D212" s="2"/>
      <c r="E212" s="9"/>
      <c r="F212" s="9"/>
      <c r="G212" s="9"/>
      <c r="H212" s="50"/>
      <c r="I212" s="6"/>
      <c r="J212" s="230">
        <v>24</v>
      </c>
      <c r="K212" s="292">
        <f t="shared" si="10"/>
        <v>23093</v>
      </c>
      <c r="L212" s="2"/>
      <c r="M212" s="9"/>
      <c r="N212" s="9"/>
      <c r="O212" s="9"/>
      <c r="P212" s="114"/>
    </row>
    <row r="213" spans="2:16" x14ac:dyDescent="0.2">
      <c r="B213" s="227">
        <v>25</v>
      </c>
      <c r="C213" s="292">
        <f t="shared" si="9"/>
        <v>22088.5</v>
      </c>
      <c r="D213" s="2"/>
      <c r="E213" s="9"/>
      <c r="F213" s="9"/>
      <c r="G213" s="9"/>
      <c r="H213" s="9"/>
      <c r="I213" s="6"/>
      <c r="J213" s="230">
        <v>25</v>
      </c>
      <c r="K213" s="292">
        <f t="shared" si="10"/>
        <v>23096.5</v>
      </c>
      <c r="L213" s="17"/>
      <c r="M213" s="9"/>
      <c r="N213" s="9"/>
      <c r="O213" s="9"/>
      <c r="P213" s="113"/>
    </row>
    <row r="214" spans="2:16" x14ac:dyDescent="0.2">
      <c r="B214" s="227">
        <v>26</v>
      </c>
      <c r="C214" s="292">
        <f t="shared" si="9"/>
        <v>22092</v>
      </c>
      <c r="D214" s="2"/>
      <c r="E214" s="9"/>
      <c r="F214" s="9"/>
      <c r="G214" s="9"/>
      <c r="H214" s="24"/>
      <c r="I214" s="6"/>
      <c r="J214" s="230">
        <v>26</v>
      </c>
      <c r="K214" s="292">
        <f t="shared" si="10"/>
        <v>23100</v>
      </c>
      <c r="L214" s="2"/>
      <c r="M214" s="9"/>
      <c r="N214" s="9"/>
      <c r="O214" s="9"/>
      <c r="P214" s="134"/>
    </row>
    <row r="215" spans="2:16" x14ac:dyDescent="0.2">
      <c r="B215" s="227">
        <v>27</v>
      </c>
      <c r="C215" s="292">
        <f t="shared" si="9"/>
        <v>22095.5</v>
      </c>
      <c r="D215" s="2" t="s">
        <v>7</v>
      </c>
      <c r="E215" s="9"/>
      <c r="F215" s="9"/>
      <c r="G215" s="9"/>
      <c r="H215" s="50" t="s">
        <v>319</v>
      </c>
      <c r="I215" s="6"/>
      <c r="J215" s="230">
        <v>27</v>
      </c>
      <c r="K215" s="292">
        <f t="shared" si="10"/>
        <v>23103.5</v>
      </c>
      <c r="L215" s="2" t="s">
        <v>7</v>
      </c>
      <c r="M215" s="9"/>
      <c r="N215" s="9"/>
      <c r="O215" s="9"/>
      <c r="P215" s="114" t="s">
        <v>320</v>
      </c>
    </row>
    <row r="216" spans="2:16" x14ac:dyDescent="0.2">
      <c r="B216" s="227">
        <v>28</v>
      </c>
      <c r="C216" s="292">
        <f t="shared" si="9"/>
        <v>22099</v>
      </c>
      <c r="D216" s="2"/>
      <c r="E216" s="9"/>
      <c r="F216" s="9"/>
      <c r="G216" s="9"/>
      <c r="H216" s="9"/>
      <c r="I216" s="6"/>
      <c r="J216" s="230">
        <v>28</v>
      </c>
      <c r="K216" s="292">
        <f t="shared" si="10"/>
        <v>23107</v>
      </c>
      <c r="L216" s="17"/>
      <c r="M216" s="9"/>
      <c r="N216" s="9"/>
      <c r="O216" s="9"/>
      <c r="P216" s="113"/>
    </row>
    <row r="217" spans="2:16" x14ac:dyDescent="0.2">
      <c r="B217" s="227">
        <v>29</v>
      </c>
      <c r="C217" s="292">
        <f t="shared" si="9"/>
        <v>22102.5</v>
      </c>
      <c r="D217" s="2"/>
      <c r="E217" s="9"/>
      <c r="F217" s="9"/>
      <c r="G217" s="9"/>
      <c r="H217" s="24"/>
      <c r="I217" s="6"/>
      <c r="J217" s="230">
        <v>29</v>
      </c>
      <c r="K217" s="292">
        <f t="shared" si="10"/>
        <v>23110.5</v>
      </c>
      <c r="L217" s="2"/>
      <c r="M217" s="9"/>
      <c r="N217" s="9"/>
      <c r="O217" s="9"/>
      <c r="P217" s="134"/>
    </row>
    <row r="218" spans="2:16" x14ac:dyDescent="0.2">
      <c r="B218" s="227">
        <v>30</v>
      </c>
      <c r="C218" s="292">
        <f t="shared" si="9"/>
        <v>22106</v>
      </c>
      <c r="D218" s="2"/>
      <c r="E218" s="9"/>
      <c r="F218" s="9"/>
      <c r="G218" s="9"/>
      <c r="H218" s="9"/>
      <c r="I218" s="6"/>
      <c r="J218" s="230">
        <v>30</v>
      </c>
      <c r="K218" s="292">
        <f t="shared" si="10"/>
        <v>23114</v>
      </c>
      <c r="L218" s="17"/>
      <c r="M218" s="9"/>
      <c r="N218" s="9"/>
      <c r="O218" s="9"/>
      <c r="P218" s="113"/>
    </row>
    <row r="219" spans="2:16" x14ac:dyDescent="0.2">
      <c r="B219" s="227">
        <v>31</v>
      </c>
      <c r="C219" s="292">
        <f t="shared" si="9"/>
        <v>22109.5</v>
      </c>
      <c r="D219" s="2"/>
      <c r="E219" s="9"/>
      <c r="F219" s="9"/>
      <c r="G219" s="9"/>
      <c r="H219" s="9"/>
      <c r="I219" s="6"/>
      <c r="J219" s="230">
        <v>31</v>
      </c>
      <c r="K219" s="292">
        <f t="shared" si="10"/>
        <v>23117.5</v>
      </c>
      <c r="L219" s="17"/>
      <c r="M219" s="9"/>
      <c r="N219" s="9"/>
      <c r="O219" s="9"/>
      <c r="P219" s="113"/>
    </row>
    <row r="220" spans="2:16" x14ac:dyDescent="0.2">
      <c r="B220" s="227">
        <v>32</v>
      </c>
      <c r="C220" s="292">
        <f t="shared" si="9"/>
        <v>22113</v>
      </c>
      <c r="D220" s="2"/>
      <c r="E220" s="9"/>
      <c r="F220" s="9"/>
      <c r="G220" s="9"/>
      <c r="H220" s="9"/>
      <c r="I220" s="6"/>
      <c r="J220" s="230">
        <v>32</v>
      </c>
      <c r="K220" s="292">
        <f t="shared" si="10"/>
        <v>23121</v>
      </c>
      <c r="L220" s="17"/>
      <c r="M220" s="9"/>
      <c r="N220" s="9"/>
      <c r="O220" s="9"/>
      <c r="P220" s="113"/>
    </row>
    <row r="221" spans="2:16" s="23" customFormat="1" ht="409.6" customHeight="1" x14ac:dyDescent="0.2">
      <c r="B221" s="163">
        <v>33</v>
      </c>
      <c r="C221" s="164">
        <f t="shared" si="9"/>
        <v>22116.5</v>
      </c>
      <c r="D221" s="17" t="s">
        <v>7</v>
      </c>
      <c r="E221" s="22"/>
      <c r="F221" s="22"/>
      <c r="G221" s="22"/>
      <c r="H221" s="24" t="s">
        <v>541</v>
      </c>
      <c r="I221" s="133"/>
      <c r="J221" s="168">
        <v>33</v>
      </c>
      <c r="K221" s="164">
        <f t="shared" si="10"/>
        <v>23124.5</v>
      </c>
      <c r="L221" s="17" t="s">
        <v>7</v>
      </c>
      <c r="M221" s="22"/>
      <c r="N221" s="22"/>
      <c r="O221" s="22"/>
      <c r="P221" s="134" t="s">
        <v>542</v>
      </c>
    </row>
    <row r="222" spans="2:16" x14ac:dyDescent="0.2">
      <c r="B222" s="227">
        <v>34</v>
      </c>
      <c r="C222" s="292">
        <f t="shared" si="9"/>
        <v>22120</v>
      </c>
      <c r="D222" s="2"/>
      <c r="E222" s="9"/>
      <c r="F222" s="9"/>
      <c r="G222" s="9"/>
      <c r="H222" s="9"/>
      <c r="I222" s="6"/>
      <c r="J222" s="230">
        <v>34</v>
      </c>
      <c r="K222" s="292">
        <f t="shared" si="10"/>
        <v>23128</v>
      </c>
      <c r="L222" s="17"/>
      <c r="M222" s="9"/>
      <c r="N222" s="9"/>
      <c r="O222" s="9"/>
      <c r="P222" s="113"/>
    </row>
    <row r="223" spans="2:16" x14ac:dyDescent="0.2">
      <c r="B223" s="227">
        <v>35</v>
      </c>
      <c r="C223" s="292">
        <f t="shared" si="9"/>
        <v>22123.5</v>
      </c>
      <c r="D223" s="2"/>
      <c r="E223" s="9"/>
      <c r="F223" s="9"/>
      <c r="G223" s="9"/>
      <c r="H223" s="9"/>
      <c r="I223" s="6"/>
      <c r="J223" s="230">
        <v>35</v>
      </c>
      <c r="K223" s="292">
        <f t="shared" si="10"/>
        <v>23131.5</v>
      </c>
      <c r="L223" s="17"/>
      <c r="M223" s="9"/>
      <c r="N223" s="9"/>
      <c r="O223" s="9"/>
      <c r="P223" s="113"/>
    </row>
    <row r="224" spans="2:16" x14ac:dyDescent="0.2">
      <c r="B224" s="227">
        <v>36</v>
      </c>
      <c r="C224" s="292">
        <f t="shared" si="9"/>
        <v>22127</v>
      </c>
      <c r="D224" s="2"/>
      <c r="E224" s="9"/>
      <c r="F224" s="9"/>
      <c r="G224" s="9"/>
      <c r="H224" s="9"/>
      <c r="I224" s="6"/>
      <c r="J224" s="230">
        <v>36</v>
      </c>
      <c r="K224" s="292">
        <f t="shared" si="10"/>
        <v>23135</v>
      </c>
      <c r="L224" s="17"/>
      <c r="M224" s="9"/>
      <c r="N224" s="9"/>
      <c r="O224" s="9"/>
      <c r="P224" s="113"/>
    </row>
    <row r="225" spans="2:16" s="23" customFormat="1" ht="127.5" x14ac:dyDescent="0.2">
      <c r="B225" s="163">
        <v>37</v>
      </c>
      <c r="C225" s="164">
        <f t="shared" si="9"/>
        <v>22130.5</v>
      </c>
      <c r="D225" s="17" t="s">
        <v>7</v>
      </c>
      <c r="E225" s="22"/>
      <c r="F225" s="22"/>
      <c r="G225" s="22"/>
      <c r="H225" s="24" t="s">
        <v>93</v>
      </c>
      <c r="I225" s="133"/>
      <c r="J225" s="168">
        <v>37</v>
      </c>
      <c r="K225" s="164">
        <f t="shared" si="10"/>
        <v>23138.5</v>
      </c>
      <c r="L225" s="17" t="s">
        <v>7</v>
      </c>
      <c r="M225" s="22"/>
      <c r="N225" s="22"/>
      <c r="O225" s="22"/>
      <c r="P225" s="134" t="s">
        <v>93</v>
      </c>
    </row>
    <row r="226" spans="2:16" x14ac:dyDescent="0.2">
      <c r="B226" s="227">
        <v>38</v>
      </c>
      <c r="C226" s="292">
        <f t="shared" si="9"/>
        <v>22134</v>
      </c>
      <c r="D226" s="2"/>
      <c r="E226" s="9"/>
      <c r="F226" s="9"/>
      <c r="G226" s="9"/>
      <c r="H226" s="9"/>
      <c r="I226" s="6"/>
      <c r="J226" s="230">
        <v>38</v>
      </c>
      <c r="K226" s="292">
        <f t="shared" si="10"/>
        <v>23142</v>
      </c>
      <c r="L226" s="17"/>
      <c r="M226" s="9"/>
      <c r="N226" s="9"/>
      <c r="O226" s="9"/>
      <c r="P226" s="113"/>
    </row>
    <row r="227" spans="2:16" x14ac:dyDescent="0.2">
      <c r="B227" s="227">
        <v>39</v>
      </c>
      <c r="C227" s="292">
        <f t="shared" si="9"/>
        <v>22137.5</v>
      </c>
      <c r="D227" s="2"/>
      <c r="E227" s="9"/>
      <c r="F227" s="9"/>
      <c r="G227" s="9"/>
      <c r="H227" s="9"/>
      <c r="I227" s="6"/>
      <c r="J227" s="230">
        <v>39</v>
      </c>
      <c r="K227" s="292">
        <f t="shared" si="10"/>
        <v>23145.5</v>
      </c>
      <c r="L227" s="17"/>
      <c r="M227" s="9"/>
      <c r="N227" s="9"/>
      <c r="O227" s="9"/>
      <c r="P227" s="113"/>
    </row>
    <row r="228" spans="2:16" x14ac:dyDescent="0.2">
      <c r="B228" s="227">
        <v>40</v>
      </c>
      <c r="C228" s="292">
        <f t="shared" si="9"/>
        <v>22141</v>
      </c>
      <c r="D228" s="2"/>
      <c r="E228" s="9"/>
      <c r="F228" s="9"/>
      <c r="G228" s="9"/>
      <c r="H228" s="9"/>
      <c r="I228" s="6"/>
      <c r="J228" s="230">
        <v>40</v>
      </c>
      <c r="K228" s="292">
        <f t="shared" si="10"/>
        <v>23149</v>
      </c>
      <c r="L228" s="17"/>
      <c r="M228" s="9"/>
      <c r="N228" s="9"/>
      <c r="O228" s="9"/>
      <c r="P228" s="113"/>
    </row>
    <row r="229" spans="2:16" x14ac:dyDescent="0.2">
      <c r="B229" s="227">
        <v>41</v>
      </c>
      <c r="C229" s="292">
        <f t="shared" si="9"/>
        <v>22144.5</v>
      </c>
      <c r="D229" s="2"/>
      <c r="E229" s="9"/>
      <c r="F229" s="9"/>
      <c r="G229" s="9"/>
      <c r="H229" s="9"/>
      <c r="I229" s="6"/>
      <c r="J229" s="230">
        <v>41</v>
      </c>
      <c r="K229" s="292">
        <f t="shared" si="10"/>
        <v>23152.5</v>
      </c>
      <c r="L229" s="17"/>
      <c r="M229" s="9"/>
      <c r="N229" s="9"/>
      <c r="O229" s="9"/>
      <c r="P229" s="113"/>
    </row>
    <row r="230" spans="2:16" x14ac:dyDescent="0.2">
      <c r="B230" s="227">
        <v>42</v>
      </c>
      <c r="C230" s="292">
        <f t="shared" si="9"/>
        <v>22148</v>
      </c>
      <c r="D230" s="2"/>
      <c r="E230" s="9"/>
      <c r="F230" s="9"/>
      <c r="G230" s="9"/>
      <c r="H230" s="9"/>
      <c r="I230" s="6"/>
      <c r="J230" s="230">
        <v>42</v>
      </c>
      <c r="K230" s="292">
        <f t="shared" si="10"/>
        <v>23156</v>
      </c>
      <c r="L230" s="17"/>
      <c r="M230" s="9"/>
      <c r="N230" s="9"/>
      <c r="O230" s="9"/>
      <c r="P230" s="113"/>
    </row>
    <row r="231" spans="2:16" x14ac:dyDescent="0.2">
      <c r="B231" s="227">
        <v>43</v>
      </c>
      <c r="C231" s="164">
        <f t="shared" si="9"/>
        <v>22151.5</v>
      </c>
      <c r="D231" s="17" t="s">
        <v>7</v>
      </c>
      <c r="E231" s="9"/>
      <c r="F231" s="9"/>
      <c r="G231" s="9"/>
      <c r="H231" s="38" t="s">
        <v>94</v>
      </c>
      <c r="I231" s="6"/>
      <c r="J231" s="168">
        <v>43</v>
      </c>
      <c r="K231" s="164">
        <f t="shared" si="10"/>
        <v>23159.5</v>
      </c>
      <c r="L231" s="17" t="s">
        <v>7</v>
      </c>
      <c r="M231" s="9"/>
      <c r="N231" s="9"/>
      <c r="O231" s="9"/>
      <c r="P231" s="170" t="s">
        <v>95</v>
      </c>
    </row>
    <row r="232" spans="2:16" x14ac:dyDescent="0.2">
      <c r="B232" s="227">
        <v>44</v>
      </c>
      <c r="C232" s="292">
        <f t="shared" si="9"/>
        <v>22155</v>
      </c>
      <c r="D232" s="2"/>
      <c r="E232" s="9"/>
      <c r="F232" s="9"/>
      <c r="G232" s="9"/>
      <c r="H232" s="9"/>
      <c r="I232" s="6"/>
      <c r="J232" s="230">
        <v>44</v>
      </c>
      <c r="K232" s="292">
        <f t="shared" si="10"/>
        <v>23163</v>
      </c>
      <c r="L232" s="17"/>
      <c r="M232" s="9"/>
      <c r="N232" s="9"/>
      <c r="O232" s="9"/>
      <c r="P232" s="113"/>
    </row>
    <row r="233" spans="2:16" s="23" customFormat="1" ht="178.5" x14ac:dyDescent="0.2">
      <c r="B233" s="163">
        <v>45</v>
      </c>
      <c r="C233" s="164">
        <f t="shared" si="9"/>
        <v>22158.5</v>
      </c>
      <c r="D233" s="17" t="s">
        <v>7</v>
      </c>
      <c r="E233" s="22"/>
      <c r="F233" s="22"/>
      <c r="G233" s="22"/>
      <c r="H233" s="24" t="s">
        <v>572</v>
      </c>
      <c r="I233" s="133"/>
      <c r="J233" s="168">
        <v>45</v>
      </c>
      <c r="K233" s="164">
        <f t="shared" si="10"/>
        <v>23166.5</v>
      </c>
      <c r="L233" s="17" t="s">
        <v>7</v>
      </c>
      <c r="M233" s="22"/>
      <c r="N233" s="22"/>
      <c r="O233" s="22"/>
      <c r="P233" s="134" t="s">
        <v>572</v>
      </c>
    </row>
    <row r="234" spans="2:16" x14ac:dyDescent="0.2">
      <c r="B234" s="227">
        <v>46</v>
      </c>
      <c r="C234" s="292">
        <f t="shared" si="9"/>
        <v>22162</v>
      </c>
      <c r="D234" s="2"/>
      <c r="E234" s="9"/>
      <c r="F234" s="9"/>
      <c r="G234" s="9"/>
      <c r="H234" s="9"/>
      <c r="I234" s="6"/>
      <c r="J234" s="230">
        <v>46</v>
      </c>
      <c r="K234" s="292">
        <f t="shared" si="10"/>
        <v>23170</v>
      </c>
      <c r="L234" s="17"/>
      <c r="M234" s="9"/>
      <c r="N234" s="9"/>
      <c r="O234" s="9"/>
      <c r="P234" s="113"/>
    </row>
    <row r="235" spans="2:16" s="44" customFormat="1" x14ac:dyDescent="0.2">
      <c r="B235" s="163">
        <v>47</v>
      </c>
      <c r="C235" s="164">
        <f t="shared" si="9"/>
        <v>22165.5</v>
      </c>
      <c r="D235" s="17" t="s">
        <v>7</v>
      </c>
      <c r="E235" s="43"/>
      <c r="F235" s="43"/>
      <c r="G235" s="43"/>
      <c r="H235" s="21" t="s">
        <v>96</v>
      </c>
      <c r="I235" s="289"/>
      <c r="J235" s="168">
        <v>47</v>
      </c>
      <c r="K235" s="164">
        <f t="shared" si="10"/>
        <v>23173.5</v>
      </c>
      <c r="L235" s="17" t="s">
        <v>7</v>
      </c>
      <c r="M235" s="43"/>
      <c r="N235" s="43"/>
      <c r="O235" s="43"/>
      <c r="P235" s="243" t="s">
        <v>96</v>
      </c>
    </row>
    <row r="236" spans="2:16" x14ac:dyDescent="0.2">
      <c r="B236" s="227">
        <v>48</v>
      </c>
      <c r="C236" s="292">
        <f t="shared" si="9"/>
        <v>22169</v>
      </c>
      <c r="D236" s="2"/>
      <c r="E236" s="9"/>
      <c r="F236" s="9"/>
      <c r="G236" s="9"/>
      <c r="H236" s="9"/>
      <c r="I236" s="6"/>
      <c r="J236" s="230">
        <v>48</v>
      </c>
      <c r="K236" s="292">
        <f t="shared" si="10"/>
        <v>23177</v>
      </c>
      <c r="L236" s="17"/>
      <c r="M236" s="9"/>
      <c r="N236" s="9"/>
      <c r="O236" s="9"/>
      <c r="P236" s="113"/>
    </row>
    <row r="237" spans="2:16" x14ac:dyDescent="0.2">
      <c r="B237" s="227">
        <v>49</v>
      </c>
      <c r="C237" s="292">
        <f t="shared" si="9"/>
        <v>22172.5</v>
      </c>
      <c r="D237" s="2"/>
      <c r="E237" s="9"/>
      <c r="F237" s="9"/>
      <c r="G237" s="9"/>
      <c r="H237" s="9"/>
      <c r="I237" s="6"/>
      <c r="J237" s="230">
        <v>49</v>
      </c>
      <c r="K237" s="292">
        <f t="shared" si="10"/>
        <v>23180.5</v>
      </c>
      <c r="L237" s="17"/>
      <c r="M237" s="9"/>
      <c r="N237" s="9"/>
      <c r="O237" s="9"/>
      <c r="P237" s="113"/>
    </row>
    <row r="238" spans="2:16" x14ac:dyDescent="0.2">
      <c r="B238" s="227">
        <v>50</v>
      </c>
      <c r="C238" s="292">
        <f t="shared" si="9"/>
        <v>22176</v>
      </c>
      <c r="D238" s="2"/>
      <c r="E238" s="9"/>
      <c r="F238" s="9"/>
      <c r="G238" s="9"/>
      <c r="H238" s="9"/>
      <c r="I238" s="6"/>
      <c r="J238" s="230">
        <v>50</v>
      </c>
      <c r="K238" s="292">
        <f t="shared" si="10"/>
        <v>23184</v>
      </c>
      <c r="L238" s="17"/>
      <c r="M238" s="9"/>
      <c r="N238" s="9"/>
      <c r="O238" s="9"/>
      <c r="P238" s="113"/>
    </row>
    <row r="239" spans="2:16" s="23" customFormat="1" x14ac:dyDescent="0.2">
      <c r="B239" s="163">
        <v>51</v>
      </c>
      <c r="C239" s="164">
        <f t="shared" si="9"/>
        <v>22179.5</v>
      </c>
      <c r="D239" s="17" t="s">
        <v>7</v>
      </c>
      <c r="E239" s="22"/>
      <c r="F239" s="22"/>
      <c r="G239" s="22"/>
      <c r="H239" s="21" t="s">
        <v>97</v>
      </c>
      <c r="I239" s="133"/>
      <c r="J239" s="168">
        <v>51</v>
      </c>
      <c r="K239" s="164">
        <f t="shared" si="10"/>
        <v>23187.5</v>
      </c>
      <c r="L239" s="17" t="s">
        <v>7</v>
      </c>
      <c r="M239" s="22"/>
      <c r="N239" s="22"/>
      <c r="O239" s="22"/>
      <c r="P239" s="243" t="s">
        <v>97</v>
      </c>
    </row>
    <row r="240" spans="2:16" x14ac:dyDescent="0.2">
      <c r="B240" s="227">
        <v>52</v>
      </c>
      <c r="C240" s="292">
        <f t="shared" si="9"/>
        <v>22183</v>
      </c>
      <c r="D240" s="2"/>
      <c r="E240" s="9"/>
      <c r="F240" s="9"/>
      <c r="G240" s="9"/>
      <c r="H240" s="9"/>
      <c r="I240" s="6"/>
      <c r="J240" s="230">
        <v>52</v>
      </c>
      <c r="K240" s="292">
        <f t="shared" si="10"/>
        <v>23191</v>
      </c>
      <c r="L240" s="17"/>
      <c r="M240" s="9"/>
      <c r="N240" s="9"/>
      <c r="O240" s="9"/>
      <c r="P240" s="113"/>
    </row>
    <row r="241" spans="2:16" x14ac:dyDescent="0.2">
      <c r="B241" s="227">
        <v>53</v>
      </c>
      <c r="C241" s="164">
        <f t="shared" si="9"/>
        <v>22186.5</v>
      </c>
      <c r="D241" s="17" t="s">
        <v>7</v>
      </c>
      <c r="E241" s="9"/>
      <c r="F241" s="9"/>
      <c r="G241" s="9"/>
      <c r="H241" s="38" t="s">
        <v>98</v>
      </c>
      <c r="I241" s="6"/>
      <c r="J241" s="168">
        <v>53</v>
      </c>
      <c r="K241" s="164">
        <f t="shared" si="10"/>
        <v>23194.5</v>
      </c>
      <c r="L241" s="17" t="s">
        <v>7</v>
      </c>
      <c r="M241" s="9"/>
      <c r="N241" s="9"/>
      <c r="O241" s="9"/>
      <c r="P241" s="170" t="s">
        <v>98</v>
      </c>
    </row>
    <row r="242" spans="2:16" x14ac:dyDescent="0.2">
      <c r="B242" s="227">
        <v>54</v>
      </c>
      <c r="C242" s="292">
        <f t="shared" si="9"/>
        <v>22190</v>
      </c>
      <c r="D242" s="2"/>
      <c r="E242" s="9"/>
      <c r="F242" s="9"/>
      <c r="G242" s="9"/>
      <c r="H242" s="9"/>
      <c r="I242" s="6"/>
      <c r="J242" s="230">
        <v>54</v>
      </c>
      <c r="K242" s="292">
        <f t="shared" si="10"/>
        <v>23198</v>
      </c>
      <c r="L242" s="17"/>
      <c r="M242" s="9"/>
      <c r="N242" s="9"/>
      <c r="O242" s="9"/>
      <c r="P242" s="113"/>
    </row>
    <row r="243" spans="2:16" s="16" customFormat="1" x14ac:dyDescent="0.2">
      <c r="B243" s="163">
        <v>55</v>
      </c>
      <c r="C243" s="164">
        <f t="shared" si="9"/>
        <v>22193.5</v>
      </c>
      <c r="D243" s="17" t="s">
        <v>7</v>
      </c>
      <c r="E243" s="18"/>
      <c r="F243" s="18"/>
      <c r="G243" s="18"/>
      <c r="H243" s="21" t="s">
        <v>99</v>
      </c>
      <c r="I243" s="290"/>
      <c r="J243" s="168">
        <v>55</v>
      </c>
      <c r="K243" s="164">
        <f t="shared" si="10"/>
        <v>23201.5</v>
      </c>
      <c r="L243" s="17" t="s">
        <v>7</v>
      </c>
      <c r="M243" s="18"/>
      <c r="N243" s="18"/>
      <c r="O243" s="18"/>
      <c r="P243" s="243" t="s">
        <v>99</v>
      </c>
    </row>
    <row r="244" spans="2:16" x14ac:dyDescent="0.2">
      <c r="B244" s="227">
        <v>56</v>
      </c>
      <c r="C244" s="292">
        <f t="shared" si="9"/>
        <v>22197</v>
      </c>
      <c r="D244" s="2"/>
      <c r="E244" s="9"/>
      <c r="F244" s="9"/>
      <c r="G244" s="9"/>
      <c r="H244" s="9"/>
      <c r="I244" s="6"/>
      <c r="J244" s="230">
        <v>56</v>
      </c>
      <c r="K244" s="292">
        <f t="shared" si="10"/>
        <v>23205</v>
      </c>
      <c r="L244" s="17"/>
      <c r="M244" s="9"/>
      <c r="N244" s="9"/>
      <c r="O244" s="9"/>
      <c r="P244" s="113"/>
    </row>
    <row r="245" spans="2:16" x14ac:dyDescent="0.2">
      <c r="B245" s="227">
        <v>57</v>
      </c>
      <c r="C245" s="292">
        <f t="shared" si="9"/>
        <v>22200.5</v>
      </c>
      <c r="D245" s="2"/>
      <c r="E245" s="9"/>
      <c r="F245" s="9"/>
      <c r="G245" s="9"/>
      <c r="H245" s="9"/>
      <c r="I245" s="6"/>
      <c r="J245" s="230">
        <v>57</v>
      </c>
      <c r="K245" s="292">
        <f t="shared" si="10"/>
        <v>23208.5</v>
      </c>
      <c r="L245" s="17"/>
      <c r="M245" s="9"/>
      <c r="N245" s="9"/>
      <c r="O245" s="9"/>
      <c r="P245" s="113"/>
    </row>
    <row r="246" spans="2:16" x14ac:dyDescent="0.2">
      <c r="B246" s="227">
        <v>58</v>
      </c>
      <c r="C246" s="292">
        <f t="shared" si="9"/>
        <v>22204</v>
      </c>
      <c r="D246" s="2" t="s">
        <v>7</v>
      </c>
      <c r="E246" s="9"/>
      <c r="F246" s="9"/>
      <c r="G246" s="9"/>
      <c r="H246" s="21" t="s">
        <v>277</v>
      </c>
      <c r="I246" s="6"/>
      <c r="J246" s="230">
        <v>58</v>
      </c>
      <c r="K246" s="292">
        <f t="shared" si="10"/>
        <v>23212</v>
      </c>
      <c r="L246" s="2" t="s">
        <v>7</v>
      </c>
      <c r="M246" s="9"/>
      <c r="N246" s="9"/>
      <c r="O246" s="9"/>
      <c r="P246" s="243" t="s">
        <v>277</v>
      </c>
    </row>
    <row r="247" spans="2:16" x14ac:dyDescent="0.2">
      <c r="B247" s="227">
        <v>59</v>
      </c>
      <c r="C247" s="292">
        <f t="shared" si="9"/>
        <v>22207.5</v>
      </c>
      <c r="D247" s="2"/>
      <c r="E247" s="9"/>
      <c r="F247" s="9"/>
      <c r="G247" s="9"/>
      <c r="H247" s="9"/>
      <c r="I247" s="6"/>
      <c r="J247" s="230">
        <v>59</v>
      </c>
      <c r="K247" s="292">
        <f t="shared" si="10"/>
        <v>23215.5</v>
      </c>
      <c r="L247" s="17"/>
      <c r="M247" s="9"/>
      <c r="N247" s="9"/>
      <c r="O247" s="9"/>
      <c r="P247" s="113"/>
    </row>
    <row r="248" spans="2:16" x14ac:dyDescent="0.2">
      <c r="B248" s="163">
        <v>60</v>
      </c>
      <c r="C248" s="164">
        <f t="shared" si="9"/>
        <v>22211</v>
      </c>
      <c r="D248" s="2"/>
      <c r="E248" s="9"/>
      <c r="F248" s="9"/>
      <c r="G248" s="9"/>
      <c r="H248" s="21"/>
      <c r="I248" s="6"/>
      <c r="J248" s="168">
        <v>60</v>
      </c>
      <c r="K248" s="164">
        <f t="shared" si="10"/>
        <v>23219</v>
      </c>
      <c r="L248" s="17"/>
      <c r="M248" s="9"/>
      <c r="N248" s="9"/>
      <c r="O248" s="9"/>
      <c r="P248" s="243"/>
    </row>
    <row r="249" spans="2:16" x14ac:dyDescent="0.2">
      <c r="B249" s="227">
        <v>61</v>
      </c>
      <c r="C249" s="292">
        <f t="shared" si="9"/>
        <v>22214.5</v>
      </c>
      <c r="D249" s="2"/>
      <c r="E249" s="9"/>
      <c r="F249" s="9"/>
      <c r="G249" s="9"/>
      <c r="H249" s="9"/>
      <c r="I249" s="6"/>
      <c r="J249" s="230">
        <v>61</v>
      </c>
      <c r="K249" s="292">
        <f t="shared" si="10"/>
        <v>23222.5</v>
      </c>
      <c r="L249" s="17"/>
      <c r="M249" s="9"/>
      <c r="N249" s="9"/>
      <c r="O249" s="9"/>
      <c r="P249" s="113"/>
    </row>
    <row r="250" spans="2:16" x14ac:dyDescent="0.2">
      <c r="B250" s="227">
        <v>62</v>
      </c>
      <c r="C250" s="292">
        <f t="shared" si="9"/>
        <v>22218</v>
      </c>
      <c r="D250" s="2"/>
      <c r="E250" s="9"/>
      <c r="F250" s="9"/>
      <c r="G250" s="9"/>
      <c r="H250" s="9"/>
      <c r="I250" s="6"/>
      <c r="J250" s="230">
        <v>62</v>
      </c>
      <c r="K250" s="292">
        <f t="shared" si="10"/>
        <v>23226</v>
      </c>
      <c r="L250" s="17"/>
      <c r="M250" s="9"/>
      <c r="N250" s="9"/>
      <c r="O250" s="9"/>
      <c r="P250" s="113"/>
    </row>
    <row r="251" spans="2:16" x14ac:dyDescent="0.2">
      <c r="B251" s="227">
        <v>63</v>
      </c>
      <c r="C251" s="292">
        <f t="shared" si="9"/>
        <v>22221.5</v>
      </c>
      <c r="D251" s="2"/>
      <c r="E251" s="9"/>
      <c r="F251" s="9"/>
      <c r="G251" s="9"/>
      <c r="H251" s="21"/>
      <c r="I251" s="6"/>
      <c r="J251" s="230">
        <v>63</v>
      </c>
      <c r="K251" s="292">
        <f t="shared" si="10"/>
        <v>23229.5</v>
      </c>
      <c r="L251" s="17"/>
      <c r="M251" s="9"/>
      <c r="N251" s="9"/>
      <c r="O251" s="9"/>
      <c r="P251" s="243"/>
    </row>
    <row r="252" spans="2:16" s="23" customFormat="1" ht="62.25" customHeight="1" x14ac:dyDescent="0.2">
      <c r="B252" s="163">
        <v>64</v>
      </c>
      <c r="C252" s="164">
        <f t="shared" si="9"/>
        <v>22225</v>
      </c>
      <c r="D252" s="17" t="s">
        <v>7</v>
      </c>
      <c r="E252" s="22"/>
      <c r="F252" s="22"/>
      <c r="G252" s="22"/>
      <c r="H252" s="24" t="s">
        <v>100</v>
      </c>
      <c r="I252" s="133"/>
      <c r="J252" s="168">
        <v>64</v>
      </c>
      <c r="K252" s="164">
        <f t="shared" si="10"/>
        <v>23233</v>
      </c>
      <c r="L252" s="17"/>
      <c r="M252" s="22"/>
      <c r="N252" s="22"/>
      <c r="O252" s="22"/>
      <c r="P252" s="180"/>
    </row>
    <row r="253" spans="2:16" x14ac:dyDescent="0.2">
      <c r="B253" s="227">
        <v>65</v>
      </c>
      <c r="C253" s="292">
        <f t="shared" si="9"/>
        <v>22228.5</v>
      </c>
      <c r="D253" s="2"/>
      <c r="E253" s="9"/>
      <c r="F253" s="9"/>
      <c r="G253" s="9"/>
      <c r="H253" s="9"/>
      <c r="I253" s="6"/>
      <c r="J253" s="230">
        <v>65</v>
      </c>
      <c r="K253" s="292">
        <f t="shared" si="10"/>
        <v>23236.5</v>
      </c>
      <c r="L253" s="17"/>
      <c r="M253" s="9"/>
      <c r="N253" s="9"/>
      <c r="O253" s="9"/>
      <c r="P253" s="113"/>
    </row>
    <row r="254" spans="2:16" x14ac:dyDescent="0.2">
      <c r="B254" s="227">
        <v>66</v>
      </c>
      <c r="C254" s="292">
        <f t="shared" ref="C254:C317" si="11">21196+805+B254*3.5</f>
        <v>22232</v>
      </c>
      <c r="D254" s="2"/>
      <c r="E254" s="9"/>
      <c r="F254" s="9"/>
      <c r="G254" s="9"/>
      <c r="H254" s="9"/>
      <c r="I254" s="6"/>
      <c r="J254" s="230">
        <v>66</v>
      </c>
      <c r="K254" s="292">
        <f t="shared" ref="K254:K317" si="12">21196+1813+J254*3.5</f>
        <v>23240</v>
      </c>
      <c r="L254" s="17"/>
      <c r="M254" s="9"/>
      <c r="N254" s="9"/>
      <c r="O254" s="9"/>
      <c r="P254" s="113"/>
    </row>
    <row r="255" spans="2:16" x14ac:dyDescent="0.2">
      <c r="B255" s="227">
        <v>67</v>
      </c>
      <c r="C255" s="292">
        <f t="shared" si="11"/>
        <v>22235.5</v>
      </c>
      <c r="D255" s="2"/>
      <c r="E255" s="9"/>
      <c r="F255" s="9"/>
      <c r="G255" s="9"/>
      <c r="H255" s="9"/>
      <c r="I255" s="6"/>
      <c r="J255" s="230">
        <v>67</v>
      </c>
      <c r="K255" s="292">
        <f t="shared" si="12"/>
        <v>23243.5</v>
      </c>
      <c r="L255" s="17"/>
      <c r="M255" s="9"/>
      <c r="N255" s="9"/>
      <c r="O255" s="9"/>
      <c r="P255" s="113"/>
    </row>
    <row r="256" spans="2:16" s="23" customFormat="1" x14ac:dyDescent="0.2">
      <c r="B256" s="163">
        <v>68</v>
      </c>
      <c r="C256" s="164">
        <f t="shared" si="11"/>
        <v>22239</v>
      </c>
      <c r="D256" s="17" t="s">
        <v>7</v>
      </c>
      <c r="E256" s="22"/>
      <c r="F256" s="22"/>
      <c r="G256" s="22"/>
      <c r="H256" s="24" t="s">
        <v>101</v>
      </c>
      <c r="I256" s="133"/>
      <c r="J256" s="168">
        <v>68</v>
      </c>
      <c r="K256" s="164">
        <f t="shared" si="12"/>
        <v>23247</v>
      </c>
      <c r="L256" s="17" t="s">
        <v>7</v>
      </c>
      <c r="M256" s="22"/>
      <c r="N256" s="22"/>
      <c r="O256" s="22"/>
      <c r="P256" s="134" t="s">
        <v>101</v>
      </c>
    </row>
    <row r="257" spans="2:16" x14ac:dyDescent="0.2">
      <c r="B257" s="227">
        <v>69</v>
      </c>
      <c r="C257" s="292">
        <f t="shared" si="11"/>
        <v>22242.5</v>
      </c>
      <c r="D257" s="2"/>
      <c r="E257" s="9"/>
      <c r="F257" s="9"/>
      <c r="G257" s="9"/>
      <c r="H257" s="9"/>
      <c r="I257" s="6"/>
      <c r="J257" s="230">
        <v>69</v>
      </c>
      <c r="K257" s="292">
        <f t="shared" si="12"/>
        <v>23250.5</v>
      </c>
      <c r="L257" s="17"/>
      <c r="M257" s="9"/>
      <c r="N257" s="9"/>
      <c r="O257" s="9"/>
      <c r="P257" s="113"/>
    </row>
    <row r="258" spans="2:16" x14ac:dyDescent="0.2">
      <c r="B258" s="227">
        <v>70</v>
      </c>
      <c r="C258" s="292">
        <f t="shared" si="11"/>
        <v>22246</v>
      </c>
      <c r="D258" s="2"/>
      <c r="E258" s="9"/>
      <c r="F258" s="9"/>
      <c r="G258" s="9"/>
      <c r="H258" s="9"/>
      <c r="I258" s="6"/>
      <c r="J258" s="230">
        <v>70</v>
      </c>
      <c r="K258" s="292">
        <f t="shared" si="12"/>
        <v>23254</v>
      </c>
      <c r="L258" s="17"/>
      <c r="M258" s="9"/>
      <c r="N258" s="9"/>
      <c r="O258" s="9"/>
      <c r="P258" s="113"/>
    </row>
    <row r="259" spans="2:16" x14ac:dyDescent="0.2">
      <c r="B259" s="227">
        <v>71</v>
      </c>
      <c r="C259" s="292">
        <f t="shared" si="11"/>
        <v>22249.5</v>
      </c>
      <c r="D259" s="2"/>
      <c r="E259" s="9"/>
      <c r="F259" s="9"/>
      <c r="G259" s="9"/>
      <c r="H259" s="24"/>
      <c r="I259" s="6"/>
      <c r="J259" s="230">
        <v>71</v>
      </c>
      <c r="K259" s="292">
        <f t="shared" si="12"/>
        <v>23257.5</v>
      </c>
      <c r="L259" s="2"/>
      <c r="M259" s="9"/>
      <c r="N259" s="9"/>
      <c r="O259" s="9"/>
      <c r="P259" s="134"/>
    </row>
    <row r="260" spans="2:16" x14ac:dyDescent="0.2">
      <c r="B260" s="227">
        <v>72</v>
      </c>
      <c r="C260" s="292">
        <f t="shared" si="11"/>
        <v>22253</v>
      </c>
      <c r="D260" s="2"/>
      <c r="E260" s="9"/>
      <c r="F260" s="9"/>
      <c r="G260" s="9"/>
      <c r="H260" s="9"/>
      <c r="I260" s="6"/>
      <c r="J260" s="230">
        <v>72</v>
      </c>
      <c r="K260" s="292">
        <f t="shared" si="12"/>
        <v>23261</v>
      </c>
      <c r="L260" s="17"/>
      <c r="M260" s="9"/>
      <c r="N260" s="9"/>
      <c r="O260" s="9"/>
      <c r="P260" s="113"/>
    </row>
    <row r="261" spans="2:16" x14ac:dyDescent="0.2">
      <c r="B261" s="227">
        <v>73</v>
      </c>
      <c r="C261" s="292">
        <f t="shared" si="11"/>
        <v>22256.5</v>
      </c>
      <c r="D261" s="2"/>
      <c r="E261" s="9"/>
      <c r="F261" s="9"/>
      <c r="G261" s="9"/>
      <c r="H261" s="9"/>
      <c r="I261" s="6"/>
      <c r="J261" s="230">
        <v>73</v>
      </c>
      <c r="K261" s="292">
        <f t="shared" si="12"/>
        <v>23264.5</v>
      </c>
      <c r="L261" s="17"/>
      <c r="M261" s="9"/>
      <c r="N261" s="9"/>
      <c r="O261" s="9"/>
      <c r="P261" s="113"/>
    </row>
    <row r="262" spans="2:16" x14ac:dyDescent="0.2">
      <c r="B262" s="227">
        <v>74</v>
      </c>
      <c r="C262" s="292">
        <f t="shared" si="11"/>
        <v>22260</v>
      </c>
      <c r="D262" s="2"/>
      <c r="E262" s="9"/>
      <c r="F262" s="9"/>
      <c r="G262" s="9"/>
      <c r="H262" s="9"/>
      <c r="I262" s="6"/>
      <c r="J262" s="230">
        <v>74</v>
      </c>
      <c r="K262" s="292">
        <f t="shared" si="12"/>
        <v>23268</v>
      </c>
      <c r="L262" s="17"/>
      <c r="M262" s="9"/>
      <c r="N262" s="9"/>
      <c r="O262" s="9"/>
      <c r="P262" s="113"/>
    </row>
    <row r="263" spans="2:16" x14ac:dyDescent="0.2">
      <c r="B263" s="227">
        <v>75</v>
      </c>
      <c r="C263" s="292">
        <f t="shared" si="11"/>
        <v>22263.5</v>
      </c>
      <c r="D263" s="2"/>
      <c r="E263" s="9"/>
      <c r="F263" s="9"/>
      <c r="G263" s="9"/>
      <c r="H263" s="9"/>
      <c r="I263" s="6"/>
      <c r="J263" s="230">
        <v>75</v>
      </c>
      <c r="K263" s="292">
        <f t="shared" si="12"/>
        <v>23271.5</v>
      </c>
      <c r="L263" s="17"/>
      <c r="M263" s="9"/>
      <c r="N263" s="9"/>
      <c r="O263" s="9"/>
      <c r="P263" s="113"/>
    </row>
    <row r="264" spans="2:16" s="23" customFormat="1" ht="76.5" x14ac:dyDescent="0.2">
      <c r="B264" s="163">
        <v>76</v>
      </c>
      <c r="C264" s="164">
        <f t="shared" si="11"/>
        <v>22267</v>
      </c>
      <c r="D264" s="45" t="s">
        <v>7</v>
      </c>
      <c r="E264" s="22"/>
      <c r="F264" s="22"/>
      <c r="G264" s="22"/>
      <c r="H264" s="36" t="s">
        <v>102</v>
      </c>
      <c r="I264" s="133"/>
      <c r="J264" s="168">
        <v>76</v>
      </c>
      <c r="K264" s="164">
        <f t="shared" si="12"/>
        <v>23275</v>
      </c>
      <c r="L264" s="17" t="s">
        <v>7</v>
      </c>
      <c r="M264" s="22"/>
      <c r="N264" s="22"/>
      <c r="O264" s="22"/>
      <c r="P264" s="198" t="s">
        <v>102</v>
      </c>
    </row>
    <row r="265" spans="2:16" x14ac:dyDescent="0.2">
      <c r="B265" s="227">
        <v>77</v>
      </c>
      <c r="C265" s="292">
        <f t="shared" si="11"/>
        <v>22270.5</v>
      </c>
      <c r="D265" s="2"/>
      <c r="E265" s="9"/>
      <c r="F265" s="9"/>
      <c r="G265" s="9"/>
      <c r="H265" s="9"/>
      <c r="I265" s="6"/>
      <c r="J265" s="230">
        <v>77</v>
      </c>
      <c r="K265" s="292">
        <f t="shared" si="12"/>
        <v>23278.5</v>
      </c>
      <c r="L265" s="17"/>
      <c r="M265" s="9"/>
      <c r="N265" s="9"/>
      <c r="O265" s="9"/>
      <c r="P265" s="113"/>
    </row>
    <row r="266" spans="2:16" x14ac:dyDescent="0.2">
      <c r="B266" s="227">
        <v>78</v>
      </c>
      <c r="C266" s="292">
        <f t="shared" si="11"/>
        <v>22274</v>
      </c>
      <c r="D266" s="2"/>
      <c r="E266" s="9"/>
      <c r="F266" s="9"/>
      <c r="G266" s="9"/>
      <c r="H266" s="9"/>
      <c r="I266" s="6"/>
      <c r="J266" s="230">
        <v>78</v>
      </c>
      <c r="K266" s="292">
        <f t="shared" si="12"/>
        <v>23282</v>
      </c>
      <c r="L266" s="17"/>
      <c r="M266" s="9"/>
      <c r="N266" s="9"/>
      <c r="O266" s="9"/>
      <c r="P266" s="113"/>
    </row>
    <row r="267" spans="2:16" x14ac:dyDescent="0.2">
      <c r="B267" s="227">
        <v>79</v>
      </c>
      <c r="C267" s="292">
        <f t="shared" si="11"/>
        <v>22277.5</v>
      </c>
      <c r="D267" s="2"/>
      <c r="E267" s="9"/>
      <c r="F267" s="9"/>
      <c r="G267" s="9"/>
      <c r="H267" s="9"/>
      <c r="I267" s="6"/>
      <c r="J267" s="230">
        <v>79</v>
      </c>
      <c r="K267" s="292">
        <f t="shared" si="12"/>
        <v>23285.5</v>
      </c>
      <c r="L267" s="17"/>
      <c r="M267" s="9"/>
      <c r="N267" s="9"/>
      <c r="O267" s="9"/>
      <c r="P267" s="113"/>
    </row>
    <row r="268" spans="2:16" ht="38.25" x14ac:dyDescent="0.2">
      <c r="B268" s="227">
        <v>80</v>
      </c>
      <c r="C268" s="293">
        <f t="shared" si="11"/>
        <v>22281</v>
      </c>
      <c r="D268" s="2" t="s">
        <v>7</v>
      </c>
      <c r="E268" s="9"/>
      <c r="F268" s="9"/>
      <c r="G268" s="9"/>
      <c r="H268" s="35" t="s">
        <v>103</v>
      </c>
      <c r="I268" s="6"/>
      <c r="J268" s="230">
        <v>80</v>
      </c>
      <c r="K268" s="292">
        <f t="shared" si="12"/>
        <v>23289</v>
      </c>
      <c r="L268" s="17"/>
      <c r="M268" s="9"/>
      <c r="N268" s="9"/>
      <c r="O268" s="9"/>
      <c r="P268" s="171" t="s">
        <v>104</v>
      </c>
    </row>
    <row r="269" spans="2:16" x14ac:dyDescent="0.2">
      <c r="B269" s="227">
        <v>81</v>
      </c>
      <c r="C269" s="292">
        <f t="shared" si="11"/>
        <v>22284.5</v>
      </c>
      <c r="D269" s="2"/>
      <c r="E269" s="9"/>
      <c r="F269" s="9"/>
      <c r="G269" s="9"/>
      <c r="H269" s="9"/>
      <c r="I269" s="6"/>
      <c r="J269" s="230">
        <v>81</v>
      </c>
      <c r="K269" s="292">
        <f t="shared" si="12"/>
        <v>23292.5</v>
      </c>
      <c r="L269" s="17"/>
      <c r="M269" s="9"/>
      <c r="N269" s="9"/>
      <c r="O269" s="9"/>
      <c r="P269" s="113"/>
    </row>
    <row r="270" spans="2:16" x14ac:dyDescent="0.2">
      <c r="B270" s="227">
        <v>82</v>
      </c>
      <c r="C270" s="292">
        <f t="shared" si="11"/>
        <v>22288</v>
      </c>
      <c r="D270" s="2"/>
      <c r="E270" s="9"/>
      <c r="F270" s="9"/>
      <c r="G270" s="9"/>
      <c r="H270" s="9"/>
      <c r="I270" s="6"/>
      <c r="J270" s="230">
        <v>82</v>
      </c>
      <c r="K270" s="292">
        <f t="shared" si="12"/>
        <v>23296</v>
      </c>
      <c r="L270" s="17"/>
      <c r="M270" s="9"/>
      <c r="N270" s="9"/>
      <c r="O270" s="9"/>
      <c r="P270" s="113"/>
    </row>
    <row r="271" spans="2:16" x14ac:dyDescent="0.2">
      <c r="B271" s="227">
        <v>83</v>
      </c>
      <c r="C271" s="292">
        <f t="shared" si="11"/>
        <v>22291.5</v>
      </c>
      <c r="D271" s="2"/>
      <c r="E271" s="9"/>
      <c r="F271" s="9"/>
      <c r="G271" s="9"/>
      <c r="H271" s="9"/>
      <c r="I271" s="6"/>
      <c r="J271" s="230">
        <v>83</v>
      </c>
      <c r="K271" s="292">
        <f t="shared" si="12"/>
        <v>23299.5</v>
      </c>
      <c r="L271" s="17"/>
      <c r="M271" s="9"/>
      <c r="N271" s="9"/>
      <c r="O271" s="9"/>
      <c r="P271" s="113"/>
    </row>
    <row r="272" spans="2:16" x14ac:dyDescent="0.2">
      <c r="B272" s="227">
        <v>84</v>
      </c>
      <c r="C272" s="292">
        <f t="shared" si="11"/>
        <v>22295</v>
      </c>
      <c r="D272" s="2"/>
      <c r="E272" s="9"/>
      <c r="F272" s="9"/>
      <c r="G272" s="9"/>
      <c r="H272" s="9"/>
      <c r="I272" s="6"/>
      <c r="J272" s="230">
        <v>84</v>
      </c>
      <c r="K272" s="292">
        <f t="shared" si="12"/>
        <v>23303</v>
      </c>
      <c r="L272" s="17"/>
      <c r="M272" s="9"/>
      <c r="N272" s="9"/>
      <c r="O272" s="9"/>
      <c r="P272" s="113"/>
    </row>
    <row r="273" spans="2:16" x14ac:dyDescent="0.2">
      <c r="B273" s="227">
        <v>85</v>
      </c>
      <c r="C273" s="292">
        <f t="shared" si="11"/>
        <v>22298.5</v>
      </c>
      <c r="D273" s="2"/>
      <c r="E273" s="9"/>
      <c r="F273" s="9"/>
      <c r="G273" s="9"/>
      <c r="H273" s="9"/>
      <c r="I273" s="6"/>
      <c r="J273" s="230">
        <v>85</v>
      </c>
      <c r="K273" s="292">
        <f t="shared" si="12"/>
        <v>23306.5</v>
      </c>
      <c r="L273" s="17"/>
      <c r="M273" s="9"/>
      <c r="N273" s="9"/>
      <c r="O273" s="9"/>
      <c r="P273" s="113"/>
    </row>
    <row r="274" spans="2:16" s="23" customFormat="1" ht="39.75" customHeight="1" x14ac:dyDescent="0.2">
      <c r="B274" s="163">
        <v>86</v>
      </c>
      <c r="C274" s="164">
        <f t="shared" si="11"/>
        <v>22302</v>
      </c>
      <c r="D274" s="17" t="s">
        <v>7</v>
      </c>
      <c r="E274" s="22"/>
      <c r="F274" s="22"/>
      <c r="G274" s="22"/>
      <c r="H274" s="24" t="s">
        <v>15</v>
      </c>
      <c r="I274" s="133"/>
      <c r="J274" s="168">
        <v>86</v>
      </c>
      <c r="K274" s="164">
        <f t="shared" si="12"/>
        <v>23310</v>
      </c>
      <c r="L274" s="17" t="s">
        <v>7</v>
      </c>
      <c r="M274" s="22"/>
      <c r="N274" s="22"/>
      <c r="O274" s="22"/>
      <c r="P274" s="134" t="s">
        <v>15</v>
      </c>
    </row>
    <row r="275" spans="2:16" x14ac:dyDescent="0.2">
      <c r="B275" s="227">
        <v>87</v>
      </c>
      <c r="C275" s="292">
        <f t="shared" si="11"/>
        <v>22305.5</v>
      </c>
      <c r="D275" s="2"/>
      <c r="E275" s="9"/>
      <c r="F275" s="9"/>
      <c r="G275" s="9"/>
      <c r="H275" s="9"/>
      <c r="I275" s="6"/>
      <c r="J275" s="230">
        <v>87</v>
      </c>
      <c r="K275" s="292">
        <f t="shared" si="12"/>
        <v>23313.5</v>
      </c>
      <c r="L275" s="17"/>
      <c r="M275" s="9"/>
      <c r="N275" s="9"/>
      <c r="O275" s="9"/>
      <c r="P275" s="113"/>
    </row>
    <row r="276" spans="2:16" x14ac:dyDescent="0.2">
      <c r="B276" s="227">
        <v>88</v>
      </c>
      <c r="C276" s="292">
        <f t="shared" si="11"/>
        <v>22309</v>
      </c>
      <c r="D276" s="2"/>
      <c r="E276" s="9"/>
      <c r="F276" s="9"/>
      <c r="G276" s="9"/>
      <c r="H276" s="9"/>
      <c r="I276" s="6"/>
      <c r="J276" s="230">
        <v>88</v>
      </c>
      <c r="K276" s="292">
        <f t="shared" si="12"/>
        <v>23317</v>
      </c>
      <c r="L276" s="17"/>
      <c r="M276" s="9"/>
      <c r="N276" s="9"/>
      <c r="O276" s="9"/>
      <c r="P276" s="113"/>
    </row>
    <row r="277" spans="2:16" x14ac:dyDescent="0.2">
      <c r="B277" s="227">
        <v>89</v>
      </c>
      <c r="C277" s="292">
        <f t="shared" si="11"/>
        <v>22312.5</v>
      </c>
      <c r="D277" s="2"/>
      <c r="E277" s="9"/>
      <c r="F277" s="9"/>
      <c r="G277" s="9"/>
      <c r="H277" s="9"/>
      <c r="I277" s="6"/>
      <c r="J277" s="230">
        <v>89</v>
      </c>
      <c r="K277" s="292">
        <f t="shared" si="12"/>
        <v>23320.5</v>
      </c>
      <c r="L277" s="17"/>
      <c r="M277" s="9"/>
      <c r="N277" s="9"/>
      <c r="O277" s="9"/>
      <c r="P277" s="113"/>
    </row>
    <row r="278" spans="2:16" x14ac:dyDescent="0.2">
      <c r="B278" s="227">
        <v>90</v>
      </c>
      <c r="C278" s="292">
        <f t="shared" si="11"/>
        <v>22316</v>
      </c>
      <c r="D278" s="2"/>
      <c r="E278" s="9"/>
      <c r="F278" s="9"/>
      <c r="G278" s="9"/>
      <c r="H278" s="9"/>
      <c r="I278" s="6"/>
      <c r="J278" s="230">
        <v>90</v>
      </c>
      <c r="K278" s="292">
        <f t="shared" si="12"/>
        <v>23324</v>
      </c>
      <c r="L278" s="17"/>
      <c r="M278" s="9"/>
      <c r="N278" s="9"/>
      <c r="O278" s="9"/>
      <c r="P278" s="113"/>
    </row>
    <row r="279" spans="2:16" x14ac:dyDescent="0.2">
      <c r="B279" s="227">
        <v>91</v>
      </c>
      <c r="C279" s="292">
        <f t="shared" si="11"/>
        <v>22319.5</v>
      </c>
      <c r="D279" s="2"/>
      <c r="E279" s="9"/>
      <c r="F279" s="9"/>
      <c r="G279" s="9"/>
      <c r="H279" s="9"/>
      <c r="I279" s="6"/>
      <c r="J279" s="230">
        <v>91</v>
      </c>
      <c r="K279" s="292">
        <f t="shared" si="12"/>
        <v>23327.5</v>
      </c>
      <c r="L279" s="17"/>
      <c r="M279" s="9"/>
      <c r="N279" s="9"/>
      <c r="O279" s="9"/>
      <c r="P279" s="113"/>
    </row>
    <row r="280" spans="2:16" x14ac:dyDescent="0.2">
      <c r="B280" s="227">
        <v>92</v>
      </c>
      <c r="C280" s="292">
        <f t="shared" si="11"/>
        <v>22323</v>
      </c>
      <c r="D280" s="2"/>
      <c r="E280" s="9"/>
      <c r="F280" s="9"/>
      <c r="G280" s="9"/>
      <c r="H280" s="9"/>
      <c r="I280" s="6"/>
      <c r="J280" s="230">
        <v>92</v>
      </c>
      <c r="K280" s="292">
        <f t="shared" si="12"/>
        <v>23331</v>
      </c>
      <c r="L280" s="17"/>
      <c r="M280" s="9"/>
      <c r="N280" s="9"/>
      <c r="O280" s="9"/>
      <c r="P280" s="113"/>
    </row>
    <row r="281" spans="2:16" x14ac:dyDescent="0.2">
      <c r="B281" s="227">
        <v>93</v>
      </c>
      <c r="C281" s="292">
        <f t="shared" si="11"/>
        <v>22326.5</v>
      </c>
      <c r="D281" s="2"/>
      <c r="E281" s="9"/>
      <c r="F281" s="9"/>
      <c r="G281" s="9"/>
      <c r="H281" s="9"/>
      <c r="I281" s="6"/>
      <c r="J281" s="230">
        <v>93</v>
      </c>
      <c r="K281" s="292">
        <f t="shared" si="12"/>
        <v>23334.5</v>
      </c>
      <c r="L281" s="17"/>
      <c r="M281" s="9"/>
      <c r="N281" s="9"/>
      <c r="O281" s="9"/>
      <c r="P281" s="113"/>
    </row>
    <row r="282" spans="2:16" x14ac:dyDescent="0.2">
      <c r="B282" s="227">
        <v>94</v>
      </c>
      <c r="C282" s="292">
        <f t="shared" si="11"/>
        <v>22330</v>
      </c>
      <c r="D282" s="2"/>
      <c r="E282" s="9"/>
      <c r="F282" s="9"/>
      <c r="G282" s="9"/>
      <c r="H282" s="9"/>
      <c r="I282" s="6"/>
      <c r="J282" s="230">
        <v>94</v>
      </c>
      <c r="K282" s="292">
        <f t="shared" si="12"/>
        <v>23338</v>
      </c>
      <c r="L282" s="17"/>
      <c r="M282" s="9"/>
      <c r="N282" s="9"/>
      <c r="O282" s="9"/>
      <c r="P282" s="113"/>
    </row>
    <row r="283" spans="2:16" x14ac:dyDescent="0.2">
      <c r="B283" s="227">
        <v>95</v>
      </c>
      <c r="C283" s="292">
        <f t="shared" si="11"/>
        <v>22333.5</v>
      </c>
      <c r="D283" s="2"/>
      <c r="E283" s="9"/>
      <c r="F283" s="9"/>
      <c r="G283" s="9"/>
      <c r="H283" s="9"/>
      <c r="I283" s="6"/>
      <c r="J283" s="230">
        <v>95</v>
      </c>
      <c r="K283" s="292">
        <f t="shared" si="12"/>
        <v>23341.5</v>
      </c>
      <c r="L283" s="17"/>
      <c r="M283" s="9"/>
      <c r="N283" s="9"/>
      <c r="O283" s="9"/>
      <c r="P283" s="113"/>
    </row>
    <row r="284" spans="2:16" x14ac:dyDescent="0.2">
      <c r="B284" s="227">
        <v>96</v>
      </c>
      <c r="C284" s="292">
        <f t="shared" si="11"/>
        <v>22337</v>
      </c>
      <c r="D284" s="2"/>
      <c r="E284" s="9"/>
      <c r="F284" s="9"/>
      <c r="G284" s="9"/>
      <c r="H284" s="9"/>
      <c r="I284" s="6"/>
      <c r="J284" s="230">
        <v>96</v>
      </c>
      <c r="K284" s="292">
        <f t="shared" si="12"/>
        <v>23345</v>
      </c>
      <c r="L284" s="17"/>
      <c r="M284" s="9"/>
      <c r="N284" s="9"/>
      <c r="O284" s="9"/>
      <c r="P284" s="113"/>
    </row>
    <row r="285" spans="2:16" x14ac:dyDescent="0.2">
      <c r="B285" s="227">
        <v>97</v>
      </c>
      <c r="C285" s="292">
        <f t="shared" si="11"/>
        <v>22340.5</v>
      </c>
      <c r="D285" s="2"/>
      <c r="E285" s="9"/>
      <c r="F285" s="9"/>
      <c r="G285" s="9"/>
      <c r="H285" s="9"/>
      <c r="I285" s="6"/>
      <c r="J285" s="230">
        <v>97</v>
      </c>
      <c r="K285" s="292">
        <f t="shared" si="12"/>
        <v>23348.5</v>
      </c>
      <c r="L285" s="17"/>
      <c r="M285" s="9"/>
      <c r="N285" s="9"/>
      <c r="O285" s="9"/>
      <c r="P285" s="113"/>
    </row>
    <row r="286" spans="2:16" x14ac:dyDescent="0.2">
      <c r="B286" s="227">
        <v>98</v>
      </c>
      <c r="C286" s="292">
        <f t="shared" si="11"/>
        <v>22344</v>
      </c>
      <c r="D286" s="2"/>
      <c r="E286" s="9"/>
      <c r="F286" s="9"/>
      <c r="G286" s="9"/>
      <c r="H286" s="9"/>
      <c r="I286" s="6"/>
      <c r="J286" s="230">
        <v>98</v>
      </c>
      <c r="K286" s="292">
        <f t="shared" si="12"/>
        <v>23352</v>
      </c>
      <c r="L286" s="17"/>
      <c r="M286" s="9"/>
      <c r="N286" s="9"/>
      <c r="O286" s="9"/>
      <c r="P286" s="113"/>
    </row>
    <row r="287" spans="2:16" x14ac:dyDescent="0.2">
      <c r="B287" s="227">
        <v>99</v>
      </c>
      <c r="C287" s="292">
        <f t="shared" si="11"/>
        <v>22347.5</v>
      </c>
      <c r="D287" s="2"/>
      <c r="E287" s="9"/>
      <c r="F287" s="9"/>
      <c r="G287" s="9"/>
      <c r="H287" s="9"/>
      <c r="I287" s="6"/>
      <c r="J287" s="230">
        <v>99</v>
      </c>
      <c r="K287" s="292">
        <f t="shared" si="12"/>
        <v>23355.5</v>
      </c>
      <c r="L287" s="17"/>
      <c r="M287" s="9"/>
      <c r="N287" s="9"/>
      <c r="O287" s="9"/>
      <c r="P287" s="113"/>
    </row>
    <row r="288" spans="2:16" x14ac:dyDescent="0.2">
      <c r="B288" s="227">
        <v>100</v>
      </c>
      <c r="C288" s="292">
        <f t="shared" si="11"/>
        <v>22351</v>
      </c>
      <c r="D288" s="2"/>
      <c r="E288" s="9"/>
      <c r="F288" s="9"/>
      <c r="G288" s="9"/>
      <c r="H288" s="9"/>
      <c r="I288" s="6"/>
      <c r="J288" s="230">
        <v>100</v>
      </c>
      <c r="K288" s="292">
        <f t="shared" si="12"/>
        <v>23359</v>
      </c>
      <c r="L288" s="17"/>
      <c r="M288" s="9"/>
      <c r="N288" s="9"/>
      <c r="O288" s="9"/>
      <c r="P288" s="113"/>
    </row>
    <row r="289" spans="2:16" x14ac:dyDescent="0.2">
      <c r="B289" s="227">
        <v>101</v>
      </c>
      <c r="C289" s="292">
        <f t="shared" si="11"/>
        <v>22354.5</v>
      </c>
      <c r="D289" s="2"/>
      <c r="E289" s="9"/>
      <c r="F289" s="9"/>
      <c r="G289" s="9"/>
      <c r="H289" s="9"/>
      <c r="I289" s="6"/>
      <c r="J289" s="230">
        <v>101</v>
      </c>
      <c r="K289" s="292">
        <f t="shared" si="12"/>
        <v>23362.5</v>
      </c>
      <c r="L289" s="17"/>
      <c r="M289" s="9"/>
      <c r="N289" s="9"/>
      <c r="O289" s="9"/>
      <c r="P289" s="113"/>
    </row>
    <row r="290" spans="2:16" s="23" customFormat="1" x14ac:dyDescent="0.2">
      <c r="B290" s="163">
        <v>102</v>
      </c>
      <c r="C290" s="164">
        <f t="shared" si="11"/>
        <v>22358</v>
      </c>
      <c r="D290" s="17" t="s">
        <v>7</v>
      </c>
      <c r="E290" s="22"/>
      <c r="F290" s="22"/>
      <c r="G290" s="22"/>
      <c r="H290" s="24" t="s">
        <v>16</v>
      </c>
      <c r="I290" s="133"/>
      <c r="J290" s="168">
        <v>102</v>
      </c>
      <c r="K290" s="164">
        <f t="shared" si="12"/>
        <v>23366</v>
      </c>
      <c r="L290" s="17" t="s">
        <v>7</v>
      </c>
      <c r="M290" s="22"/>
      <c r="N290" s="22"/>
      <c r="O290" s="22"/>
      <c r="P290" s="134" t="s">
        <v>16</v>
      </c>
    </row>
    <row r="291" spans="2:16" x14ac:dyDescent="0.2">
      <c r="B291" s="227">
        <v>103</v>
      </c>
      <c r="C291" s="292">
        <f t="shared" si="11"/>
        <v>22361.5</v>
      </c>
      <c r="D291" s="2"/>
      <c r="E291" s="9"/>
      <c r="F291" s="9"/>
      <c r="G291" s="9"/>
      <c r="H291" s="9"/>
      <c r="I291" s="6"/>
      <c r="J291" s="230">
        <v>103</v>
      </c>
      <c r="K291" s="292">
        <f t="shared" si="12"/>
        <v>23369.5</v>
      </c>
      <c r="L291" s="17"/>
      <c r="M291" s="9"/>
      <c r="N291" s="9"/>
      <c r="O291" s="9"/>
      <c r="P291" s="113"/>
    </row>
    <row r="292" spans="2:16" x14ac:dyDescent="0.2">
      <c r="B292" s="227">
        <v>104</v>
      </c>
      <c r="C292" s="292">
        <f t="shared" si="11"/>
        <v>22365</v>
      </c>
      <c r="D292" s="2"/>
      <c r="E292" s="9"/>
      <c r="F292" s="9"/>
      <c r="G292" s="9"/>
      <c r="H292" s="9"/>
      <c r="I292" s="6"/>
      <c r="J292" s="230">
        <v>104</v>
      </c>
      <c r="K292" s="292">
        <f t="shared" si="12"/>
        <v>23373</v>
      </c>
      <c r="L292" s="17"/>
      <c r="M292" s="9"/>
      <c r="N292" s="9"/>
      <c r="O292" s="9"/>
      <c r="P292" s="113"/>
    </row>
    <row r="293" spans="2:16" x14ac:dyDescent="0.2">
      <c r="B293" s="227">
        <v>105</v>
      </c>
      <c r="C293" s="292">
        <f t="shared" si="11"/>
        <v>22368.5</v>
      </c>
      <c r="D293" s="2"/>
      <c r="E293" s="9"/>
      <c r="F293" s="9"/>
      <c r="G293" s="9"/>
      <c r="H293" s="9"/>
      <c r="I293" s="6"/>
      <c r="J293" s="230">
        <v>105</v>
      </c>
      <c r="K293" s="292">
        <f t="shared" si="12"/>
        <v>23376.5</v>
      </c>
      <c r="L293" s="17"/>
      <c r="M293" s="9"/>
      <c r="N293" s="9"/>
      <c r="O293" s="9"/>
      <c r="P293" s="113"/>
    </row>
    <row r="294" spans="2:16" x14ac:dyDescent="0.2">
      <c r="B294" s="227">
        <v>106</v>
      </c>
      <c r="C294" s="292">
        <f t="shared" si="11"/>
        <v>22372</v>
      </c>
      <c r="D294" s="2"/>
      <c r="E294" s="9"/>
      <c r="F294" s="9"/>
      <c r="G294" s="9"/>
      <c r="H294" s="9"/>
      <c r="I294" s="6"/>
      <c r="J294" s="230">
        <v>106</v>
      </c>
      <c r="K294" s="292">
        <f t="shared" si="12"/>
        <v>23380</v>
      </c>
      <c r="L294" s="17"/>
      <c r="M294" s="9"/>
      <c r="N294" s="9"/>
      <c r="O294" s="9"/>
      <c r="P294" s="113"/>
    </row>
    <row r="295" spans="2:16" x14ac:dyDescent="0.2">
      <c r="B295" s="227">
        <v>107</v>
      </c>
      <c r="C295" s="292">
        <f t="shared" si="11"/>
        <v>22375.5</v>
      </c>
      <c r="D295" s="2"/>
      <c r="E295" s="9"/>
      <c r="F295" s="9"/>
      <c r="G295" s="9"/>
      <c r="H295" s="9"/>
      <c r="I295" s="6"/>
      <c r="J295" s="230">
        <v>107</v>
      </c>
      <c r="K295" s="292">
        <f t="shared" si="12"/>
        <v>23383.5</v>
      </c>
      <c r="L295" s="17"/>
      <c r="M295" s="9"/>
      <c r="N295" s="9"/>
      <c r="O295" s="9"/>
      <c r="P295" s="113"/>
    </row>
    <row r="296" spans="2:16" x14ac:dyDescent="0.2">
      <c r="B296" s="227">
        <v>108</v>
      </c>
      <c r="C296" s="292">
        <f t="shared" si="11"/>
        <v>22379</v>
      </c>
      <c r="D296" s="2"/>
      <c r="E296" s="9"/>
      <c r="F296" s="9"/>
      <c r="G296" s="9"/>
      <c r="H296" s="9"/>
      <c r="I296" s="6"/>
      <c r="J296" s="230">
        <v>108</v>
      </c>
      <c r="K296" s="292">
        <f t="shared" si="12"/>
        <v>23387</v>
      </c>
      <c r="L296" s="17"/>
      <c r="M296" s="9"/>
      <c r="N296" s="9"/>
      <c r="O296" s="9"/>
      <c r="P296" s="113"/>
    </row>
    <row r="297" spans="2:16" x14ac:dyDescent="0.2">
      <c r="B297" s="227">
        <v>109</v>
      </c>
      <c r="C297" s="292">
        <f t="shared" si="11"/>
        <v>22382.5</v>
      </c>
      <c r="D297" s="2"/>
      <c r="E297" s="9"/>
      <c r="F297" s="9"/>
      <c r="G297" s="9"/>
      <c r="H297" s="9"/>
      <c r="I297" s="6"/>
      <c r="J297" s="230">
        <v>109</v>
      </c>
      <c r="K297" s="292">
        <f t="shared" si="12"/>
        <v>23390.5</v>
      </c>
      <c r="L297" s="17"/>
      <c r="M297" s="9"/>
      <c r="N297" s="9"/>
      <c r="O297" s="9"/>
      <c r="P297" s="113"/>
    </row>
    <row r="298" spans="2:16" x14ac:dyDescent="0.2">
      <c r="B298" s="227">
        <v>110</v>
      </c>
      <c r="C298" s="292">
        <f t="shared" si="11"/>
        <v>22386</v>
      </c>
      <c r="D298" s="2"/>
      <c r="E298" s="9"/>
      <c r="F298" s="9"/>
      <c r="G298" s="9"/>
      <c r="H298" s="9"/>
      <c r="I298" s="6"/>
      <c r="J298" s="230">
        <v>110</v>
      </c>
      <c r="K298" s="292">
        <f t="shared" si="12"/>
        <v>23394</v>
      </c>
      <c r="L298" s="17"/>
      <c r="M298" s="9"/>
      <c r="N298" s="9"/>
      <c r="O298" s="9"/>
      <c r="P298" s="113"/>
    </row>
    <row r="299" spans="2:16" x14ac:dyDescent="0.2">
      <c r="B299" s="227">
        <v>111</v>
      </c>
      <c r="C299" s="292">
        <f t="shared" si="11"/>
        <v>22389.5</v>
      </c>
      <c r="D299" s="2"/>
      <c r="E299" s="9"/>
      <c r="F299" s="9"/>
      <c r="G299" s="9"/>
      <c r="H299" s="9"/>
      <c r="I299" s="6"/>
      <c r="J299" s="230">
        <v>111</v>
      </c>
      <c r="K299" s="292">
        <f t="shared" si="12"/>
        <v>23397.5</v>
      </c>
      <c r="L299" s="17"/>
      <c r="M299" s="9"/>
      <c r="N299" s="9"/>
      <c r="O299" s="9"/>
      <c r="P299" s="113"/>
    </row>
    <row r="300" spans="2:16" x14ac:dyDescent="0.2">
      <c r="B300" s="227">
        <v>112</v>
      </c>
      <c r="C300" s="292">
        <f t="shared" si="11"/>
        <v>22393</v>
      </c>
      <c r="D300" s="2"/>
      <c r="E300" s="9"/>
      <c r="F300" s="9"/>
      <c r="G300" s="9"/>
      <c r="H300" s="9"/>
      <c r="I300" s="6"/>
      <c r="J300" s="230">
        <v>112</v>
      </c>
      <c r="K300" s="292">
        <f t="shared" si="12"/>
        <v>23401</v>
      </c>
      <c r="L300" s="17"/>
      <c r="M300" s="9"/>
      <c r="N300" s="9"/>
      <c r="O300" s="9"/>
      <c r="P300" s="113"/>
    </row>
    <row r="301" spans="2:16" x14ac:dyDescent="0.2">
      <c r="B301" s="227">
        <v>113</v>
      </c>
      <c r="C301" s="292">
        <f t="shared" si="11"/>
        <v>22396.5</v>
      </c>
      <c r="D301" s="2"/>
      <c r="E301" s="9"/>
      <c r="F301" s="9"/>
      <c r="G301" s="9"/>
      <c r="H301" s="24"/>
      <c r="I301" s="6"/>
      <c r="J301" s="230">
        <v>113</v>
      </c>
      <c r="K301" s="292">
        <f t="shared" si="12"/>
        <v>23404.5</v>
      </c>
      <c r="L301" s="2"/>
      <c r="M301" s="9"/>
      <c r="N301" s="9"/>
      <c r="O301" s="9"/>
      <c r="P301" s="134"/>
    </row>
    <row r="302" spans="2:16" x14ac:dyDescent="0.2">
      <c r="B302" s="163">
        <v>114</v>
      </c>
      <c r="C302" s="164">
        <f t="shared" si="11"/>
        <v>22400</v>
      </c>
      <c r="D302" s="17"/>
      <c r="E302" s="9"/>
      <c r="F302" s="9"/>
      <c r="G302" s="9"/>
      <c r="H302" s="24"/>
      <c r="I302" s="6"/>
      <c r="J302" s="168">
        <v>114</v>
      </c>
      <c r="K302" s="164">
        <f t="shared" si="12"/>
        <v>23408</v>
      </c>
      <c r="L302" s="17"/>
      <c r="M302" s="9"/>
      <c r="N302" s="9"/>
      <c r="O302" s="9"/>
      <c r="P302" s="134"/>
    </row>
    <row r="303" spans="2:16" x14ac:dyDescent="0.2">
      <c r="B303" s="227">
        <v>115</v>
      </c>
      <c r="C303" s="292">
        <f t="shared" si="11"/>
        <v>22403.5</v>
      </c>
      <c r="D303" s="2"/>
      <c r="E303" s="9"/>
      <c r="F303" s="9"/>
      <c r="G303" s="9"/>
      <c r="H303" s="9"/>
      <c r="I303" s="6"/>
      <c r="J303" s="230">
        <v>115</v>
      </c>
      <c r="K303" s="292">
        <f t="shared" si="12"/>
        <v>23411.5</v>
      </c>
      <c r="L303" s="17"/>
      <c r="M303" s="9"/>
      <c r="N303" s="9"/>
      <c r="O303" s="9"/>
      <c r="P303" s="113"/>
    </row>
    <row r="304" spans="2:16" x14ac:dyDescent="0.2">
      <c r="B304" s="227">
        <v>116</v>
      </c>
      <c r="C304" s="292">
        <f t="shared" si="11"/>
        <v>22407</v>
      </c>
      <c r="D304" s="2"/>
      <c r="E304" s="9"/>
      <c r="F304" s="9"/>
      <c r="G304" s="9"/>
      <c r="H304" s="9"/>
      <c r="I304" s="6"/>
      <c r="J304" s="230">
        <v>116</v>
      </c>
      <c r="K304" s="292">
        <f t="shared" si="12"/>
        <v>23415</v>
      </c>
      <c r="L304" s="17"/>
      <c r="M304" s="9"/>
      <c r="N304" s="9"/>
      <c r="O304" s="9"/>
      <c r="P304" s="113"/>
    </row>
    <row r="305" spans="2:16" x14ac:dyDescent="0.2">
      <c r="B305" s="227">
        <v>117</v>
      </c>
      <c r="C305" s="292">
        <f t="shared" si="11"/>
        <v>22410.5</v>
      </c>
      <c r="D305" s="2"/>
      <c r="E305" s="9"/>
      <c r="F305" s="9"/>
      <c r="G305" s="9"/>
      <c r="H305" s="9"/>
      <c r="I305" s="6"/>
      <c r="J305" s="230">
        <v>117</v>
      </c>
      <c r="K305" s="292">
        <f t="shared" si="12"/>
        <v>23418.5</v>
      </c>
      <c r="L305" s="17"/>
      <c r="M305" s="9"/>
      <c r="N305" s="9"/>
      <c r="O305" s="9"/>
      <c r="P305" s="113"/>
    </row>
    <row r="306" spans="2:16" x14ac:dyDescent="0.2">
      <c r="B306" s="227">
        <v>118</v>
      </c>
      <c r="C306" s="292">
        <f t="shared" si="11"/>
        <v>22414</v>
      </c>
      <c r="D306" s="2"/>
      <c r="E306" s="9"/>
      <c r="F306" s="9"/>
      <c r="G306" s="9"/>
      <c r="H306" s="9"/>
      <c r="I306" s="6"/>
      <c r="J306" s="230">
        <v>118</v>
      </c>
      <c r="K306" s="292">
        <f t="shared" si="12"/>
        <v>23422</v>
      </c>
      <c r="L306" s="17"/>
      <c r="M306" s="9"/>
      <c r="N306" s="9"/>
      <c r="O306" s="9"/>
      <c r="P306" s="113"/>
    </row>
    <row r="307" spans="2:16" x14ac:dyDescent="0.2">
      <c r="B307" s="227">
        <v>119</v>
      </c>
      <c r="C307" s="292">
        <f t="shared" si="11"/>
        <v>22417.5</v>
      </c>
      <c r="D307" s="2"/>
      <c r="E307" s="9"/>
      <c r="F307" s="9"/>
      <c r="G307" s="9"/>
      <c r="H307" s="9"/>
      <c r="I307" s="6"/>
      <c r="J307" s="230">
        <v>119</v>
      </c>
      <c r="K307" s="292">
        <f t="shared" si="12"/>
        <v>23425.5</v>
      </c>
      <c r="L307" s="17"/>
      <c r="M307" s="9"/>
      <c r="N307" s="9"/>
      <c r="O307" s="9"/>
      <c r="P307" s="113"/>
    </row>
    <row r="308" spans="2:16" x14ac:dyDescent="0.2">
      <c r="B308" s="227">
        <v>120</v>
      </c>
      <c r="C308" s="292">
        <f t="shared" si="11"/>
        <v>22421</v>
      </c>
      <c r="D308" s="2"/>
      <c r="E308" s="9"/>
      <c r="F308" s="9"/>
      <c r="G308" s="9"/>
      <c r="H308" s="9"/>
      <c r="I308" s="6"/>
      <c r="J308" s="230">
        <v>120</v>
      </c>
      <c r="K308" s="292">
        <f t="shared" si="12"/>
        <v>23429</v>
      </c>
      <c r="L308" s="17"/>
      <c r="M308" s="9"/>
      <c r="N308" s="9"/>
      <c r="O308" s="9"/>
      <c r="P308" s="113"/>
    </row>
    <row r="309" spans="2:16" x14ac:dyDescent="0.2">
      <c r="B309" s="227">
        <v>121</v>
      </c>
      <c r="C309" s="292">
        <f t="shared" si="11"/>
        <v>22424.5</v>
      </c>
      <c r="D309" s="2"/>
      <c r="E309" s="9"/>
      <c r="F309" s="9"/>
      <c r="G309" s="9"/>
      <c r="H309" s="9"/>
      <c r="I309" s="6"/>
      <c r="J309" s="230">
        <v>121</v>
      </c>
      <c r="K309" s="292">
        <f t="shared" si="12"/>
        <v>23432.5</v>
      </c>
      <c r="L309" s="17"/>
      <c r="M309" s="9"/>
      <c r="N309" s="9"/>
      <c r="O309" s="9"/>
      <c r="P309" s="113"/>
    </row>
    <row r="310" spans="2:16" x14ac:dyDescent="0.2">
      <c r="B310" s="227">
        <v>122</v>
      </c>
      <c r="C310" s="292">
        <f t="shared" si="11"/>
        <v>22428</v>
      </c>
      <c r="D310" s="2"/>
      <c r="E310" s="9"/>
      <c r="F310" s="9"/>
      <c r="G310" s="9"/>
      <c r="H310" s="9"/>
      <c r="I310" s="6"/>
      <c r="J310" s="230">
        <v>122</v>
      </c>
      <c r="K310" s="292">
        <f t="shared" si="12"/>
        <v>23436</v>
      </c>
      <c r="L310" s="17"/>
      <c r="M310" s="9"/>
      <c r="N310" s="9"/>
      <c r="O310" s="9"/>
      <c r="P310" s="113"/>
    </row>
    <row r="311" spans="2:16" x14ac:dyDescent="0.2">
      <c r="B311" s="227">
        <v>123</v>
      </c>
      <c r="C311" s="292">
        <f t="shared" si="11"/>
        <v>22431.5</v>
      </c>
      <c r="D311" s="2"/>
      <c r="E311" s="9"/>
      <c r="F311" s="9"/>
      <c r="G311" s="9"/>
      <c r="H311" s="9"/>
      <c r="I311" s="6"/>
      <c r="J311" s="230">
        <v>123</v>
      </c>
      <c r="K311" s="292">
        <f t="shared" si="12"/>
        <v>23439.5</v>
      </c>
      <c r="L311" s="17"/>
      <c r="M311" s="9"/>
      <c r="N311" s="9"/>
      <c r="O311" s="9"/>
      <c r="P311" s="113"/>
    </row>
    <row r="312" spans="2:16" x14ac:dyDescent="0.2">
      <c r="B312" s="227">
        <v>124</v>
      </c>
      <c r="C312" s="292">
        <f t="shared" si="11"/>
        <v>22435</v>
      </c>
      <c r="D312" s="2"/>
      <c r="E312" s="9"/>
      <c r="F312" s="9"/>
      <c r="G312" s="9"/>
      <c r="H312" s="9"/>
      <c r="I312" s="6"/>
      <c r="J312" s="230">
        <v>124</v>
      </c>
      <c r="K312" s="292">
        <f t="shared" si="12"/>
        <v>23443</v>
      </c>
      <c r="L312" s="17"/>
      <c r="M312" s="9"/>
      <c r="N312" s="9"/>
      <c r="O312" s="9"/>
      <c r="P312" s="113"/>
    </row>
    <row r="313" spans="2:16" x14ac:dyDescent="0.2">
      <c r="B313" s="227">
        <v>125</v>
      </c>
      <c r="C313" s="292">
        <f t="shared" si="11"/>
        <v>22438.5</v>
      </c>
      <c r="D313" s="2"/>
      <c r="E313" s="9"/>
      <c r="F313" s="9"/>
      <c r="G313" s="9"/>
      <c r="H313" s="9"/>
      <c r="I313" s="6"/>
      <c r="J313" s="230">
        <v>125</v>
      </c>
      <c r="K313" s="292">
        <f t="shared" si="12"/>
        <v>23446.5</v>
      </c>
      <c r="L313" s="17"/>
      <c r="M313" s="9"/>
      <c r="N313" s="9"/>
      <c r="O313" s="9"/>
      <c r="P313" s="113"/>
    </row>
    <row r="314" spans="2:16" x14ac:dyDescent="0.2">
      <c r="B314" s="227">
        <v>126</v>
      </c>
      <c r="C314" s="292">
        <f t="shared" si="11"/>
        <v>22442</v>
      </c>
      <c r="D314" s="2"/>
      <c r="E314" s="9"/>
      <c r="F314" s="9"/>
      <c r="G314" s="9"/>
      <c r="H314" s="9"/>
      <c r="I314" s="6"/>
      <c r="J314" s="230">
        <v>126</v>
      </c>
      <c r="K314" s="292">
        <f t="shared" si="12"/>
        <v>23450</v>
      </c>
      <c r="L314" s="17"/>
      <c r="M314" s="9"/>
      <c r="N314" s="9"/>
      <c r="O314" s="9"/>
      <c r="P314" s="113"/>
    </row>
    <row r="315" spans="2:16" x14ac:dyDescent="0.2">
      <c r="B315" s="227">
        <v>127</v>
      </c>
      <c r="C315" s="292">
        <f t="shared" si="11"/>
        <v>22445.5</v>
      </c>
      <c r="D315" s="2"/>
      <c r="E315" s="9"/>
      <c r="F315" s="9"/>
      <c r="G315" s="9"/>
      <c r="H315" s="9"/>
      <c r="I315" s="6"/>
      <c r="J315" s="230">
        <v>127</v>
      </c>
      <c r="K315" s="292">
        <f t="shared" si="12"/>
        <v>23453.5</v>
      </c>
      <c r="L315" s="17"/>
      <c r="M315" s="9"/>
      <c r="N315" s="9"/>
      <c r="O315" s="9"/>
      <c r="P315" s="113"/>
    </row>
    <row r="316" spans="2:16" x14ac:dyDescent="0.2">
      <c r="B316" s="227">
        <v>128</v>
      </c>
      <c r="C316" s="292">
        <f t="shared" si="11"/>
        <v>22449</v>
      </c>
      <c r="D316" s="2"/>
      <c r="E316" s="9"/>
      <c r="F316" s="9"/>
      <c r="G316" s="9"/>
      <c r="H316" s="9"/>
      <c r="I316" s="6"/>
      <c r="J316" s="230">
        <v>128</v>
      </c>
      <c r="K316" s="292">
        <f t="shared" si="12"/>
        <v>23457</v>
      </c>
      <c r="L316" s="17"/>
      <c r="M316" s="9"/>
      <c r="N316" s="9"/>
      <c r="O316" s="9"/>
      <c r="P316" s="113"/>
    </row>
    <row r="317" spans="2:16" x14ac:dyDescent="0.2">
      <c r="B317" s="227">
        <v>129</v>
      </c>
      <c r="C317" s="292">
        <f t="shared" si="11"/>
        <v>22452.5</v>
      </c>
      <c r="D317" s="2"/>
      <c r="E317" s="9"/>
      <c r="F317" s="9"/>
      <c r="G317" s="9"/>
      <c r="H317" s="9"/>
      <c r="I317" s="6"/>
      <c r="J317" s="230">
        <v>129</v>
      </c>
      <c r="K317" s="292">
        <f t="shared" si="12"/>
        <v>23460.5</v>
      </c>
      <c r="L317" s="17"/>
      <c r="M317" s="9"/>
      <c r="N317" s="9"/>
      <c r="O317" s="9"/>
      <c r="P317" s="113"/>
    </row>
    <row r="318" spans="2:16" x14ac:dyDescent="0.2">
      <c r="B318" s="227">
        <v>130</v>
      </c>
      <c r="C318" s="292">
        <f t="shared" ref="C318:C356" si="13">21196+805+B318*3.5</f>
        <v>22456</v>
      </c>
      <c r="D318" s="2"/>
      <c r="E318" s="9"/>
      <c r="F318" s="9"/>
      <c r="G318" s="9"/>
      <c r="H318" s="9"/>
      <c r="I318" s="6"/>
      <c r="J318" s="230">
        <v>130</v>
      </c>
      <c r="K318" s="292">
        <f t="shared" ref="K318:K356" si="14">21196+1813+J318*3.5</f>
        <v>23464</v>
      </c>
      <c r="L318" s="17"/>
      <c r="M318" s="9"/>
      <c r="N318" s="9"/>
      <c r="O318" s="9"/>
      <c r="P318" s="113"/>
    </row>
    <row r="319" spans="2:16" x14ac:dyDescent="0.2">
      <c r="B319" s="227">
        <v>131</v>
      </c>
      <c r="C319" s="292">
        <f t="shared" si="13"/>
        <v>22459.5</v>
      </c>
      <c r="D319" s="2"/>
      <c r="E319" s="9"/>
      <c r="F319" s="9"/>
      <c r="G319" s="9"/>
      <c r="H319" s="9"/>
      <c r="I319" s="6"/>
      <c r="J319" s="230">
        <v>131</v>
      </c>
      <c r="K319" s="292">
        <f t="shared" si="14"/>
        <v>23467.5</v>
      </c>
      <c r="L319" s="17"/>
      <c r="M319" s="9"/>
      <c r="N319" s="9"/>
      <c r="O319" s="9"/>
      <c r="P319" s="113"/>
    </row>
    <row r="320" spans="2:16" x14ac:dyDescent="0.2">
      <c r="B320" s="227">
        <v>132</v>
      </c>
      <c r="C320" s="292">
        <f t="shared" si="13"/>
        <v>22463</v>
      </c>
      <c r="D320" s="2"/>
      <c r="E320" s="9"/>
      <c r="F320" s="9"/>
      <c r="G320" s="9"/>
      <c r="H320" s="9"/>
      <c r="I320" s="6"/>
      <c r="J320" s="230">
        <v>132</v>
      </c>
      <c r="K320" s="292">
        <f t="shared" si="14"/>
        <v>23471</v>
      </c>
      <c r="L320" s="17"/>
      <c r="M320" s="9"/>
      <c r="N320" s="9"/>
      <c r="O320" s="9"/>
      <c r="P320" s="113"/>
    </row>
    <row r="321" spans="2:16" x14ac:dyDescent="0.2">
      <c r="B321" s="227">
        <v>133</v>
      </c>
      <c r="C321" s="292">
        <f t="shared" si="13"/>
        <v>22466.5</v>
      </c>
      <c r="D321" s="2"/>
      <c r="E321" s="9"/>
      <c r="F321" s="9"/>
      <c r="G321" s="9"/>
      <c r="H321" s="9"/>
      <c r="I321" s="6"/>
      <c r="J321" s="230">
        <v>133</v>
      </c>
      <c r="K321" s="292">
        <f t="shared" si="14"/>
        <v>23474.5</v>
      </c>
      <c r="L321" s="17"/>
      <c r="M321" s="9"/>
      <c r="N321" s="9"/>
      <c r="O321" s="9"/>
      <c r="P321" s="113"/>
    </row>
    <row r="322" spans="2:16" s="23" customFormat="1" ht="25.5" x14ac:dyDescent="0.2">
      <c r="B322" s="163">
        <v>134</v>
      </c>
      <c r="C322" s="294">
        <f t="shared" si="13"/>
        <v>22470</v>
      </c>
      <c r="D322" s="17" t="s">
        <v>7</v>
      </c>
      <c r="E322" s="22"/>
      <c r="F322" s="22"/>
      <c r="G322" s="22"/>
      <c r="H322" s="36" t="s">
        <v>17</v>
      </c>
      <c r="I322" s="133"/>
      <c r="J322" s="168">
        <v>134</v>
      </c>
      <c r="K322" s="164">
        <f t="shared" si="14"/>
        <v>23478</v>
      </c>
      <c r="L322" s="17" t="s">
        <v>7</v>
      </c>
      <c r="M322" s="22"/>
      <c r="N322" s="22"/>
      <c r="O322" s="22"/>
      <c r="P322" s="198" t="s">
        <v>17</v>
      </c>
    </row>
    <row r="323" spans="2:16" x14ac:dyDescent="0.2">
      <c r="B323" s="227">
        <v>135</v>
      </c>
      <c r="C323" s="292">
        <f t="shared" si="13"/>
        <v>22473.5</v>
      </c>
      <c r="D323" s="2"/>
      <c r="E323" s="9"/>
      <c r="F323" s="9"/>
      <c r="G323" s="9"/>
      <c r="H323" s="9"/>
      <c r="I323" s="6"/>
      <c r="J323" s="230">
        <v>135</v>
      </c>
      <c r="K323" s="292">
        <f t="shared" si="14"/>
        <v>23481.5</v>
      </c>
      <c r="L323" s="17"/>
      <c r="M323" s="9"/>
      <c r="N323" s="9"/>
      <c r="O323" s="9"/>
      <c r="P323" s="113"/>
    </row>
    <row r="324" spans="2:16" x14ac:dyDescent="0.2">
      <c r="B324" s="227">
        <v>136</v>
      </c>
      <c r="C324" s="292">
        <f t="shared" si="13"/>
        <v>22477</v>
      </c>
      <c r="D324" s="2"/>
      <c r="E324" s="9"/>
      <c r="F324" s="9"/>
      <c r="G324" s="9"/>
      <c r="H324" s="9"/>
      <c r="I324" s="6"/>
      <c r="J324" s="230">
        <v>136</v>
      </c>
      <c r="K324" s="292">
        <f t="shared" si="14"/>
        <v>23485</v>
      </c>
      <c r="L324" s="17"/>
      <c r="M324" s="9"/>
      <c r="N324" s="9"/>
      <c r="O324" s="9"/>
      <c r="P324" s="113"/>
    </row>
    <row r="325" spans="2:16" x14ac:dyDescent="0.2">
      <c r="B325" s="227">
        <v>137</v>
      </c>
      <c r="C325" s="292">
        <f t="shared" si="13"/>
        <v>22480.5</v>
      </c>
      <c r="D325" s="2"/>
      <c r="E325" s="9"/>
      <c r="F325" s="9"/>
      <c r="G325" s="9"/>
      <c r="H325" s="9"/>
      <c r="I325" s="6"/>
      <c r="J325" s="230">
        <v>137</v>
      </c>
      <c r="K325" s="292">
        <f t="shared" si="14"/>
        <v>23488.5</v>
      </c>
      <c r="L325" s="17"/>
      <c r="M325" s="9"/>
      <c r="N325" s="9"/>
      <c r="O325" s="9"/>
      <c r="P325" s="113"/>
    </row>
    <row r="326" spans="2:16" x14ac:dyDescent="0.2">
      <c r="B326" s="227">
        <v>138</v>
      </c>
      <c r="C326" s="292">
        <f t="shared" si="13"/>
        <v>22484</v>
      </c>
      <c r="D326" s="17"/>
      <c r="E326" s="9"/>
      <c r="F326" s="9"/>
      <c r="G326" s="9"/>
      <c r="H326" s="50"/>
      <c r="I326" s="6"/>
      <c r="J326" s="230">
        <v>138</v>
      </c>
      <c r="K326" s="292">
        <f t="shared" si="14"/>
        <v>23492</v>
      </c>
      <c r="L326" s="17"/>
      <c r="M326" s="9"/>
      <c r="N326" s="9"/>
      <c r="O326" s="9"/>
      <c r="P326" s="114"/>
    </row>
    <row r="327" spans="2:16" x14ac:dyDescent="0.2">
      <c r="B327" s="227">
        <v>139</v>
      </c>
      <c r="C327" s="292">
        <f t="shared" si="13"/>
        <v>22487.5</v>
      </c>
      <c r="D327" s="2"/>
      <c r="E327" s="9"/>
      <c r="F327" s="9"/>
      <c r="G327" s="9"/>
      <c r="H327" s="9"/>
      <c r="I327" s="6"/>
      <c r="J327" s="230">
        <v>139</v>
      </c>
      <c r="K327" s="292">
        <f t="shared" si="14"/>
        <v>23495.5</v>
      </c>
      <c r="L327" s="17"/>
      <c r="M327" s="9"/>
      <c r="N327" s="9"/>
      <c r="O327" s="9"/>
      <c r="P327" s="113"/>
    </row>
    <row r="328" spans="2:16" x14ac:dyDescent="0.2">
      <c r="B328" s="227">
        <v>140</v>
      </c>
      <c r="C328" s="292">
        <f t="shared" si="13"/>
        <v>22491</v>
      </c>
      <c r="D328" s="2"/>
      <c r="E328" s="9"/>
      <c r="F328" s="9"/>
      <c r="G328" s="9"/>
      <c r="H328" s="9"/>
      <c r="I328" s="6"/>
      <c r="J328" s="230">
        <v>140</v>
      </c>
      <c r="K328" s="292">
        <f t="shared" si="14"/>
        <v>23499</v>
      </c>
      <c r="L328" s="17"/>
      <c r="M328" s="9"/>
      <c r="N328" s="9"/>
      <c r="O328" s="9"/>
      <c r="P328" s="113"/>
    </row>
    <row r="329" spans="2:16" x14ac:dyDescent="0.2">
      <c r="B329" s="227">
        <v>141</v>
      </c>
      <c r="C329" s="292">
        <f t="shared" si="13"/>
        <v>22494.5</v>
      </c>
      <c r="D329" s="2"/>
      <c r="E329" s="9"/>
      <c r="F329" s="9"/>
      <c r="G329" s="9"/>
      <c r="H329" s="9"/>
      <c r="I329" s="6"/>
      <c r="J329" s="230">
        <v>141</v>
      </c>
      <c r="K329" s="292">
        <f t="shared" si="14"/>
        <v>23502.5</v>
      </c>
      <c r="L329" s="17"/>
      <c r="M329" s="9"/>
      <c r="N329" s="9"/>
      <c r="O329" s="9"/>
      <c r="P329" s="113"/>
    </row>
    <row r="330" spans="2:16" x14ac:dyDescent="0.2">
      <c r="B330" s="227">
        <v>142</v>
      </c>
      <c r="C330" s="292">
        <f t="shared" si="13"/>
        <v>22498</v>
      </c>
      <c r="D330" s="2"/>
      <c r="E330" s="9"/>
      <c r="F330" s="9"/>
      <c r="G330" s="9"/>
      <c r="H330" s="9"/>
      <c r="I330" s="6"/>
      <c r="J330" s="230">
        <v>142</v>
      </c>
      <c r="K330" s="292">
        <f t="shared" si="14"/>
        <v>23506</v>
      </c>
      <c r="L330" s="17"/>
      <c r="M330" s="9"/>
      <c r="N330" s="9"/>
      <c r="O330" s="9"/>
      <c r="P330" s="113"/>
    </row>
    <row r="331" spans="2:16" x14ac:dyDescent="0.2">
      <c r="B331" s="227">
        <v>143</v>
      </c>
      <c r="C331" s="292">
        <f t="shared" si="13"/>
        <v>22501.5</v>
      </c>
      <c r="D331" s="17"/>
      <c r="E331" s="9"/>
      <c r="F331" s="9"/>
      <c r="G331" s="9"/>
      <c r="H331" s="50"/>
      <c r="I331" s="6"/>
      <c r="J331" s="230">
        <v>143</v>
      </c>
      <c r="K331" s="292">
        <f t="shared" si="14"/>
        <v>23509.5</v>
      </c>
      <c r="L331" s="17"/>
      <c r="M331" s="9"/>
      <c r="N331" s="9"/>
      <c r="O331" s="9"/>
      <c r="P331" s="114"/>
    </row>
    <row r="332" spans="2:16" x14ac:dyDescent="0.2">
      <c r="B332" s="227">
        <v>144</v>
      </c>
      <c r="C332" s="292">
        <f t="shared" si="13"/>
        <v>22505</v>
      </c>
      <c r="D332" s="2"/>
      <c r="E332" s="9"/>
      <c r="F332" s="9"/>
      <c r="G332" s="9"/>
      <c r="H332" s="9"/>
      <c r="I332" s="6"/>
      <c r="J332" s="230">
        <v>144</v>
      </c>
      <c r="K332" s="292">
        <f t="shared" si="14"/>
        <v>23513</v>
      </c>
      <c r="L332" s="17"/>
      <c r="M332" s="9"/>
      <c r="N332" s="9"/>
      <c r="O332" s="9"/>
      <c r="P332" s="113"/>
    </row>
    <row r="333" spans="2:16" x14ac:dyDescent="0.2">
      <c r="B333" s="227">
        <v>145</v>
      </c>
      <c r="C333" s="292">
        <f t="shared" si="13"/>
        <v>22508.5</v>
      </c>
      <c r="D333" s="2"/>
      <c r="E333" s="9"/>
      <c r="F333" s="9"/>
      <c r="G333" s="9"/>
      <c r="H333" s="9"/>
      <c r="I333" s="6"/>
      <c r="J333" s="230">
        <v>145</v>
      </c>
      <c r="K333" s="292">
        <f t="shared" si="14"/>
        <v>23516.5</v>
      </c>
      <c r="L333" s="17"/>
      <c r="M333" s="9"/>
      <c r="N333" s="9"/>
      <c r="O333" s="9"/>
      <c r="P333" s="113"/>
    </row>
    <row r="334" spans="2:16" x14ac:dyDescent="0.2">
      <c r="B334" s="227">
        <v>146</v>
      </c>
      <c r="C334" s="292">
        <f t="shared" si="13"/>
        <v>22512</v>
      </c>
      <c r="D334" s="2"/>
      <c r="E334" s="9"/>
      <c r="F334" s="9"/>
      <c r="G334" s="9"/>
      <c r="H334" s="9"/>
      <c r="I334" s="6"/>
      <c r="J334" s="230">
        <v>146</v>
      </c>
      <c r="K334" s="292">
        <f t="shared" si="14"/>
        <v>23520</v>
      </c>
      <c r="L334" s="17"/>
      <c r="M334" s="9"/>
      <c r="N334" s="9"/>
      <c r="O334" s="9"/>
      <c r="P334" s="113"/>
    </row>
    <row r="335" spans="2:16" x14ac:dyDescent="0.2">
      <c r="B335" s="227">
        <v>147</v>
      </c>
      <c r="C335" s="292">
        <f t="shared" si="13"/>
        <v>22515.5</v>
      </c>
      <c r="D335" s="2"/>
      <c r="E335" s="9"/>
      <c r="F335" s="9"/>
      <c r="G335" s="9"/>
      <c r="H335" s="9"/>
      <c r="I335" s="6"/>
      <c r="J335" s="230">
        <v>147</v>
      </c>
      <c r="K335" s="292">
        <f t="shared" si="14"/>
        <v>23523.5</v>
      </c>
      <c r="L335" s="17"/>
      <c r="M335" s="9"/>
      <c r="N335" s="9"/>
      <c r="O335" s="9"/>
      <c r="P335" s="113"/>
    </row>
    <row r="336" spans="2:16" x14ac:dyDescent="0.2">
      <c r="B336" s="227">
        <v>148</v>
      </c>
      <c r="C336" s="292">
        <f t="shared" si="13"/>
        <v>22519</v>
      </c>
      <c r="D336" s="2"/>
      <c r="E336" s="9"/>
      <c r="F336" s="9"/>
      <c r="G336" s="9"/>
      <c r="H336" s="9"/>
      <c r="I336" s="6"/>
      <c r="J336" s="230">
        <v>148</v>
      </c>
      <c r="K336" s="292">
        <f t="shared" si="14"/>
        <v>23527</v>
      </c>
      <c r="L336" s="17"/>
      <c r="M336" s="9"/>
      <c r="N336" s="9"/>
      <c r="O336" s="9"/>
      <c r="P336" s="113"/>
    </row>
    <row r="337" spans="2:16" x14ac:dyDescent="0.2">
      <c r="B337" s="227">
        <v>149</v>
      </c>
      <c r="C337" s="292">
        <f t="shared" si="13"/>
        <v>22522.5</v>
      </c>
      <c r="D337" s="2"/>
      <c r="E337" s="9"/>
      <c r="F337" s="9"/>
      <c r="G337" s="9"/>
      <c r="H337" s="9"/>
      <c r="I337" s="6"/>
      <c r="J337" s="230">
        <v>149</v>
      </c>
      <c r="K337" s="292">
        <f t="shared" si="14"/>
        <v>23530.5</v>
      </c>
      <c r="L337" s="17"/>
      <c r="M337" s="9"/>
      <c r="N337" s="9"/>
      <c r="O337" s="9"/>
      <c r="P337" s="113"/>
    </row>
    <row r="338" spans="2:16" x14ac:dyDescent="0.2">
      <c r="B338" s="227">
        <v>150</v>
      </c>
      <c r="C338" s="292">
        <f t="shared" si="13"/>
        <v>22526</v>
      </c>
      <c r="D338" s="2" t="s">
        <v>7</v>
      </c>
      <c r="E338" s="9"/>
      <c r="F338" s="9"/>
      <c r="G338" s="9"/>
      <c r="H338" s="9" t="s">
        <v>18</v>
      </c>
      <c r="I338" s="6"/>
      <c r="J338" s="230">
        <v>150</v>
      </c>
      <c r="K338" s="292">
        <f t="shared" si="14"/>
        <v>23534</v>
      </c>
      <c r="L338" s="2" t="s">
        <v>7</v>
      </c>
      <c r="M338" s="9"/>
      <c r="N338" s="9"/>
      <c r="O338" s="9"/>
      <c r="P338" s="113" t="s">
        <v>18</v>
      </c>
    </row>
    <row r="339" spans="2:16" x14ac:dyDescent="0.2">
      <c r="B339" s="227">
        <v>151</v>
      </c>
      <c r="C339" s="292">
        <f t="shared" si="13"/>
        <v>22529.5</v>
      </c>
      <c r="D339" s="2"/>
      <c r="E339" s="9"/>
      <c r="F339" s="9"/>
      <c r="G339" s="9"/>
      <c r="H339" s="9"/>
      <c r="I339" s="6"/>
      <c r="J339" s="230">
        <v>151</v>
      </c>
      <c r="K339" s="292">
        <f t="shared" si="14"/>
        <v>23537.5</v>
      </c>
      <c r="L339" s="17"/>
      <c r="M339" s="9"/>
      <c r="N339" s="9"/>
      <c r="O339" s="9"/>
      <c r="P339" s="113"/>
    </row>
    <row r="340" spans="2:16" x14ac:dyDescent="0.2">
      <c r="B340" s="227">
        <v>152</v>
      </c>
      <c r="C340" s="292">
        <f t="shared" si="13"/>
        <v>22533</v>
      </c>
      <c r="D340" s="2"/>
      <c r="E340" s="9"/>
      <c r="F340" s="9"/>
      <c r="G340" s="9"/>
      <c r="H340" s="9"/>
      <c r="I340" s="6"/>
      <c r="J340" s="230">
        <v>152</v>
      </c>
      <c r="K340" s="292">
        <f t="shared" si="14"/>
        <v>23541</v>
      </c>
      <c r="L340" s="17"/>
      <c r="M340" s="9"/>
      <c r="N340" s="9"/>
      <c r="O340" s="9"/>
      <c r="P340" s="113"/>
    </row>
    <row r="341" spans="2:16" x14ac:dyDescent="0.2">
      <c r="B341" s="227">
        <v>153</v>
      </c>
      <c r="C341" s="292">
        <f t="shared" si="13"/>
        <v>22536.5</v>
      </c>
      <c r="D341" s="2"/>
      <c r="E341" s="9"/>
      <c r="F341" s="9"/>
      <c r="G341" s="9"/>
      <c r="H341" s="9"/>
      <c r="I341" s="6"/>
      <c r="J341" s="230">
        <v>153</v>
      </c>
      <c r="K341" s="292">
        <f t="shared" si="14"/>
        <v>23544.5</v>
      </c>
      <c r="L341" s="17"/>
      <c r="M341" s="9"/>
      <c r="N341" s="9"/>
      <c r="O341" s="9"/>
      <c r="P341" s="113"/>
    </row>
    <row r="342" spans="2:16" x14ac:dyDescent="0.2">
      <c r="B342" s="227">
        <v>154</v>
      </c>
      <c r="C342" s="292">
        <f t="shared" si="13"/>
        <v>22540</v>
      </c>
      <c r="D342" s="2"/>
      <c r="E342" s="9"/>
      <c r="F342" s="9"/>
      <c r="G342" s="9"/>
      <c r="H342" s="9"/>
      <c r="I342" s="6"/>
      <c r="J342" s="230">
        <v>154</v>
      </c>
      <c r="K342" s="292">
        <f t="shared" si="14"/>
        <v>23548</v>
      </c>
      <c r="L342" s="17"/>
      <c r="M342" s="9"/>
      <c r="N342" s="9"/>
      <c r="O342" s="9"/>
      <c r="P342" s="113"/>
    </row>
    <row r="343" spans="2:16" x14ac:dyDescent="0.2">
      <c r="B343" s="227">
        <v>155</v>
      </c>
      <c r="C343" s="292">
        <f t="shared" si="13"/>
        <v>22543.5</v>
      </c>
      <c r="D343" s="2"/>
      <c r="E343" s="9"/>
      <c r="F343" s="9"/>
      <c r="G343" s="9"/>
      <c r="H343" s="9"/>
      <c r="I343" s="6"/>
      <c r="J343" s="230">
        <v>155</v>
      </c>
      <c r="K343" s="292">
        <f t="shared" si="14"/>
        <v>23551.5</v>
      </c>
      <c r="L343" s="17"/>
      <c r="M343" s="9"/>
      <c r="N343" s="9"/>
      <c r="O343" s="9"/>
      <c r="P343" s="113"/>
    </row>
    <row r="344" spans="2:16" x14ac:dyDescent="0.2">
      <c r="B344" s="227">
        <v>156</v>
      </c>
      <c r="C344" s="292">
        <f t="shared" si="13"/>
        <v>22547</v>
      </c>
      <c r="D344" s="2"/>
      <c r="E344" s="9"/>
      <c r="F344" s="9"/>
      <c r="G344" s="9"/>
      <c r="H344" s="9"/>
      <c r="I344" s="6"/>
      <c r="J344" s="230">
        <v>156</v>
      </c>
      <c r="K344" s="292">
        <f t="shared" si="14"/>
        <v>23555</v>
      </c>
      <c r="L344" s="17"/>
      <c r="M344" s="9"/>
      <c r="N344" s="9"/>
      <c r="O344" s="9"/>
      <c r="P344" s="113"/>
    </row>
    <row r="345" spans="2:16" x14ac:dyDescent="0.2">
      <c r="B345" s="227">
        <v>157</v>
      </c>
      <c r="C345" s="292">
        <f t="shared" si="13"/>
        <v>22550.5</v>
      </c>
      <c r="D345" s="2"/>
      <c r="E345" s="9"/>
      <c r="F345" s="9"/>
      <c r="G345" s="9"/>
      <c r="H345" s="9"/>
      <c r="I345" s="6"/>
      <c r="J345" s="230">
        <v>157</v>
      </c>
      <c r="K345" s="292">
        <f t="shared" si="14"/>
        <v>23558.5</v>
      </c>
      <c r="L345" s="17"/>
      <c r="M345" s="9"/>
      <c r="N345" s="9"/>
      <c r="O345" s="9"/>
      <c r="P345" s="113"/>
    </row>
    <row r="346" spans="2:16" x14ac:dyDescent="0.2">
      <c r="B346" s="227">
        <v>158</v>
      </c>
      <c r="C346" s="292">
        <f t="shared" si="13"/>
        <v>22554</v>
      </c>
      <c r="D346" s="2"/>
      <c r="E346" s="9"/>
      <c r="F346" s="9"/>
      <c r="G346" s="9"/>
      <c r="H346" s="9"/>
      <c r="I346" s="6"/>
      <c r="J346" s="230">
        <v>158</v>
      </c>
      <c r="K346" s="292">
        <f t="shared" si="14"/>
        <v>23562</v>
      </c>
      <c r="L346" s="17"/>
      <c r="M346" s="9"/>
      <c r="N346" s="9"/>
      <c r="O346" s="9"/>
      <c r="P346" s="113"/>
    </row>
    <row r="347" spans="2:16" x14ac:dyDescent="0.2">
      <c r="B347" s="227">
        <v>159</v>
      </c>
      <c r="C347" s="292">
        <f t="shared" si="13"/>
        <v>22557.5</v>
      </c>
      <c r="D347" s="2"/>
      <c r="E347" s="9"/>
      <c r="F347" s="9"/>
      <c r="G347" s="9"/>
      <c r="H347" s="9"/>
      <c r="I347" s="6"/>
      <c r="J347" s="230">
        <v>159</v>
      </c>
      <c r="K347" s="292">
        <f t="shared" si="14"/>
        <v>23565.5</v>
      </c>
      <c r="L347" s="17"/>
      <c r="M347" s="9"/>
      <c r="N347" s="9"/>
      <c r="O347" s="9"/>
      <c r="P347" s="113"/>
    </row>
    <row r="348" spans="2:16" x14ac:dyDescent="0.2">
      <c r="B348" s="227">
        <v>160</v>
      </c>
      <c r="C348" s="292">
        <f t="shared" si="13"/>
        <v>22561</v>
      </c>
      <c r="D348" s="2"/>
      <c r="E348" s="9"/>
      <c r="F348" s="9"/>
      <c r="G348" s="9"/>
      <c r="H348" s="9"/>
      <c r="I348" s="6"/>
      <c r="J348" s="230">
        <v>160</v>
      </c>
      <c r="K348" s="292">
        <f t="shared" si="14"/>
        <v>23569</v>
      </c>
      <c r="L348" s="17"/>
      <c r="M348" s="9"/>
      <c r="N348" s="9"/>
      <c r="O348" s="9"/>
      <c r="P348" s="113"/>
    </row>
    <row r="349" spans="2:16" x14ac:dyDescent="0.2">
      <c r="B349" s="227">
        <v>161</v>
      </c>
      <c r="C349" s="292">
        <f t="shared" si="13"/>
        <v>22564.5</v>
      </c>
      <c r="D349" s="2"/>
      <c r="E349" s="9"/>
      <c r="F349" s="9"/>
      <c r="G349" s="9"/>
      <c r="H349" s="9"/>
      <c r="I349" s="6"/>
      <c r="J349" s="230">
        <v>161</v>
      </c>
      <c r="K349" s="292">
        <f t="shared" si="14"/>
        <v>23572.5</v>
      </c>
      <c r="L349" s="17"/>
      <c r="M349" s="9"/>
      <c r="N349" s="9"/>
      <c r="O349" s="9"/>
      <c r="P349" s="113"/>
    </row>
    <row r="350" spans="2:16" x14ac:dyDescent="0.2">
      <c r="B350" s="227">
        <v>162</v>
      </c>
      <c r="C350" s="292">
        <f t="shared" si="13"/>
        <v>22568</v>
      </c>
      <c r="D350" s="2"/>
      <c r="E350" s="9"/>
      <c r="F350" s="9"/>
      <c r="G350" s="9"/>
      <c r="H350" s="9"/>
      <c r="I350" s="6"/>
      <c r="J350" s="230">
        <v>162</v>
      </c>
      <c r="K350" s="292">
        <f t="shared" si="14"/>
        <v>23576</v>
      </c>
      <c r="L350" s="17"/>
      <c r="M350" s="9"/>
      <c r="N350" s="9"/>
      <c r="O350" s="9"/>
      <c r="P350" s="113"/>
    </row>
    <row r="351" spans="2:16" x14ac:dyDescent="0.2">
      <c r="B351" s="227">
        <v>163</v>
      </c>
      <c r="C351" s="292">
        <f t="shared" si="13"/>
        <v>22571.5</v>
      </c>
      <c r="D351" s="2"/>
      <c r="E351" s="9"/>
      <c r="F351" s="9"/>
      <c r="G351" s="9"/>
      <c r="H351" s="9"/>
      <c r="I351" s="6"/>
      <c r="J351" s="230">
        <v>163</v>
      </c>
      <c r="K351" s="292">
        <f t="shared" si="14"/>
        <v>23579.5</v>
      </c>
      <c r="L351" s="17"/>
      <c r="M351" s="9"/>
      <c r="N351" s="9"/>
      <c r="O351" s="9"/>
      <c r="P351" s="113"/>
    </row>
    <row r="352" spans="2:16" x14ac:dyDescent="0.2">
      <c r="B352" s="227">
        <v>164</v>
      </c>
      <c r="C352" s="292">
        <f t="shared" si="13"/>
        <v>22575</v>
      </c>
      <c r="D352" s="2"/>
      <c r="E352" s="9"/>
      <c r="F352" s="9"/>
      <c r="G352" s="9"/>
      <c r="H352" s="9"/>
      <c r="I352" s="6"/>
      <c r="J352" s="230">
        <v>164</v>
      </c>
      <c r="K352" s="292">
        <f t="shared" si="14"/>
        <v>23583</v>
      </c>
      <c r="L352" s="17"/>
      <c r="M352" s="9"/>
      <c r="N352" s="9"/>
      <c r="O352" s="9"/>
      <c r="P352" s="113"/>
    </row>
    <row r="353" spans="2:16" x14ac:dyDescent="0.2">
      <c r="B353" s="227">
        <v>165</v>
      </c>
      <c r="C353" s="292">
        <f t="shared" si="13"/>
        <v>22578.5</v>
      </c>
      <c r="D353" s="2"/>
      <c r="E353" s="9"/>
      <c r="F353" s="9"/>
      <c r="G353" s="9"/>
      <c r="H353" s="9"/>
      <c r="I353" s="6"/>
      <c r="J353" s="230">
        <v>165</v>
      </c>
      <c r="K353" s="292">
        <f t="shared" si="14"/>
        <v>23586.5</v>
      </c>
      <c r="L353" s="17"/>
      <c r="M353" s="9"/>
      <c r="N353" s="9"/>
      <c r="O353" s="9"/>
      <c r="P353" s="113"/>
    </row>
    <row r="354" spans="2:16" x14ac:dyDescent="0.2">
      <c r="B354" s="227">
        <v>166</v>
      </c>
      <c r="C354" s="292">
        <f t="shared" si="13"/>
        <v>22582</v>
      </c>
      <c r="D354" s="2"/>
      <c r="E354" s="9"/>
      <c r="F354" s="9"/>
      <c r="G354" s="9"/>
      <c r="H354" s="9"/>
      <c r="I354" s="6"/>
      <c r="J354" s="230">
        <v>166</v>
      </c>
      <c r="K354" s="292">
        <f t="shared" si="14"/>
        <v>23590</v>
      </c>
      <c r="L354" s="17"/>
      <c r="M354" s="9"/>
      <c r="N354" s="9"/>
      <c r="O354" s="9"/>
      <c r="P354" s="113"/>
    </row>
    <row r="355" spans="2:16" x14ac:dyDescent="0.2">
      <c r="B355" s="227">
        <v>167</v>
      </c>
      <c r="C355" s="292">
        <f t="shared" si="13"/>
        <v>22585.5</v>
      </c>
      <c r="D355" s="2"/>
      <c r="E355" s="9"/>
      <c r="F355" s="9"/>
      <c r="G355" s="9"/>
      <c r="H355" s="9"/>
      <c r="I355" s="6"/>
      <c r="J355" s="230">
        <v>167</v>
      </c>
      <c r="K355" s="292">
        <f t="shared" si="14"/>
        <v>23593.5</v>
      </c>
      <c r="L355" s="17"/>
      <c r="M355" s="9"/>
      <c r="N355" s="9"/>
      <c r="O355" s="9"/>
      <c r="P355" s="113"/>
    </row>
    <row r="356" spans="2:16" ht="13.5" thickBot="1" x14ac:dyDescent="0.25">
      <c r="B356" s="228">
        <v>168</v>
      </c>
      <c r="C356" s="295">
        <f t="shared" si="13"/>
        <v>22589</v>
      </c>
      <c r="D356" s="260"/>
      <c r="E356" s="174"/>
      <c r="F356" s="174"/>
      <c r="G356" s="174"/>
      <c r="H356" s="174"/>
      <c r="I356" s="81"/>
      <c r="J356" s="231">
        <v>168</v>
      </c>
      <c r="K356" s="295">
        <f t="shared" si="14"/>
        <v>23597</v>
      </c>
      <c r="L356" s="173"/>
      <c r="M356" s="174"/>
      <c r="N356" s="174"/>
      <c r="O356" s="174"/>
      <c r="P356" s="184"/>
    </row>
  </sheetData>
  <mergeCells count="34">
    <mergeCell ref="G56:H56"/>
    <mergeCell ref="J56:K56"/>
    <mergeCell ref="E10:L10"/>
    <mergeCell ref="E9:L9"/>
    <mergeCell ref="E22:L22"/>
    <mergeCell ref="E33:F33"/>
    <mergeCell ref="G33:H33"/>
    <mergeCell ref="J33:K33"/>
    <mergeCell ref="E8:L8"/>
    <mergeCell ref="E7:L7"/>
    <mergeCell ref="E13:F13"/>
    <mergeCell ref="G13:H13"/>
    <mergeCell ref="J13:K13"/>
    <mergeCell ref="E187:L187"/>
    <mergeCell ref="A186:A187"/>
    <mergeCell ref="E57:L57"/>
    <mergeCell ref="A13:A14"/>
    <mergeCell ref="A21:A22"/>
    <mergeCell ref="A33:A34"/>
    <mergeCell ref="A56:A57"/>
    <mergeCell ref="E100:F100"/>
    <mergeCell ref="G100:H100"/>
    <mergeCell ref="J100:K100"/>
    <mergeCell ref="E14:L14"/>
    <mergeCell ref="E21:F21"/>
    <mergeCell ref="G21:H21"/>
    <mergeCell ref="J21:K21"/>
    <mergeCell ref="E34:L34"/>
    <mergeCell ref="E56:F56"/>
    <mergeCell ref="E101:L101"/>
    <mergeCell ref="A100:A101"/>
    <mergeCell ref="E186:F186"/>
    <mergeCell ref="G186:H186"/>
    <mergeCell ref="J186:K186"/>
  </mergeCells>
  <phoneticPr fontId="12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75"/>
  <sheetViews>
    <sheetView topLeftCell="A28" workbookViewId="0">
      <selection activeCell="B13" sqref="B13:P14"/>
    </sheetView>
  </sheetViews>
  <sheetFormatPr defaultRowHeight="12.75" x14ac:dyDescent="0.2"/>
  <cols>
    <col min="2" max="2" width="10.28515625" customWidth="1"/>
    <col min="3" max="3" width="21.5703125" customWidth="1"/>
    <col min="9" max="9" width="19" customWidth="1"/>
    <col min="10" max="10" width="11" customWidth="1"/>
    <col min="11" max="11" width="18.140625" customWidth="1"/>
    <col min="12" max="12" width="11.710937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38</v>
      </c>
      <c r="F7" s="444"/>
      <c r="G7" s="444"/>
      <c r="H7" s="444"/>
      <c r="I7" s="444"/>
      <c r="J7" s="444"/>
      <c r="K7" s="444"/>
      <c r="L7" s="445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46"/>
      <c r="G8" s="446"/>
      <c r="H8" s="446"/>
      <c r="I8" s="446"/>
      <c r="J8" s="446"/>
      <c r="K8" s="446"/>
      <c r="L8" s="447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48"/>
      <c r="G9" s="448"/>
      <c r="H9" s="448"/>
      <c r="I9" s="448"/>
      <c r="J9" s="448"/>
      <c r="K9" s="448"/>
      <c r="L9" s="449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458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26</v>
      </c>
      <c r="F13" s="419"/>
      <c r="G13" s="419" t="s">
        <v>28</v>
      </c>
      <c r="H13" s="419"/>
      <c r="I13" s="88" t="s">
        <v>65</v>
      </c>
      <c r="J13" s="419" t="s">
        <v>39</v>
      </c>
      <c r="K13" s="419"/>
      <c r="L13" s="89" t="s">
        <v>27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62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5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5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x14ac:dyDescent="0.2">
      <c r="B16" s="226">
        <v>1</v>
      </c>
      <c r="C16" s="229">
        <f>28500.5-1008+B16*112</f>
        <v>27604.5</v>
      </c>
      <c r="D16" s="100"/>
      <c r="E16" s="100"/>
      <c r="F16" s="100"/>
      <c r="G16" s="100"/>
      <c r="H16" s="211"/>
      <c r="I16" s="6"/>
      <c r="J16" s="229">
        <v>1</v>
      </c>
      <c r="K16" s="229">
        <f>28500.5+J16*112</f>
        <v>28612.5</v>
      </c>
      <c r="L16" s="100"/>
      <c r="M16" s="100"/>
      <c r="N16" s="100"/>
      <c r="O16" s="100"/>
      <c r="P16" s="212"/>
    </row>
    <row r="17" spans="1:16" x14ac:dyDescent="0.2">
      <c r="B17" s="227">
        <v>2</v>
      </c>
      <c r="C17" s="230">
        <f t="shared" ref="C17:C23" si="0">28500.5-1008+B17*112</f>
        <v>27716.5</v>
      </c>
      <c r="D17" s="9"/>
      <c r="E17" s="9"/>
      <c r="F17" s="9"/>
      <c r="G17" s="9"/>
      <c r="H17" s="9"/>
      <c r="I17" s="6"/>
      <c r="J17" s="230">
        <v>2</v>
      </c>
      <c r="K17" s="230">
        <f t="shared" ref="K17:K23" si="1">28500.5+J17*112</f>
        <v>28724.5</v>
      </c>
      <c r="L17" s="9"/>
      <c r="M17" s="9"/>
      <c r="N17" s="9"/>
      <c r="O17" s="9"/>
      <c r="P17" s="113"/>
    </row>
    <row r="18" spans="1:16" x14ac:dyDescent="0.2">
      <c r="B18" s="227">
        <v>3</v>
      </c>
      <c r="C18" s="230">
        <f t="shared" si="0"/>
        <v>27828.5</v>
      </c>
      <c r="D18" s="9"/>
      <c r="E18" s="9"/>
      <c r="F18" s="9"/>
      <c r="G18" s="9"/>
      <c r="H18" s="9"/>
      <c r="I18" s="6"/>
      <c r="J18" s="230">
        <v>3</v>
      </c>
      <c r="K18" s="230">
        <f t="shared" si="1"/>
        <v>28836.5</v>
      </c>
      <c r="L18" s="9"/>
      <c r="M18" s="9"/>
      <c r="N18" s="9"/>
      <c r="O18" s="9"/>
      <c r="P18" s="113"/>
    </row>
    <row r="19" spans="1:16" x14ac:dyDescent="0.2">
      <c r="B19" s="227">
        <v>4</v>
      </c>
      <c r="C19" s="230">
        <f t="shared" si="0"/>
        <v>27940.5</v>
      </c>
      <c r="D19" s="9"/>
      <c r="E19" s="9"/>
      <c r="F19" s="9"/>
      <c r="G19" s="9"/>
      <c r="H19" s="9"/>
      <c r="I19" s="6"/>
      <c r="J19" s="230">
        <v>4</v>
      </c>
      <c r="K19" s="230">
        <f t="shared" si="1"/>
        <v>28948.5</v>
      </c>
      <c r="L19" s="9"/>
      <c r="M19" s="9"/>
      <c r="N19" s="9"/>
      <c r="O19" s="9"/>
      <c r="P19" s="113"/>
    </row>
    <row r="20" spans="1:16" x14ac:dyDescent="0.2">
      <c r="B20" s="227">
        <v>5</v>
      </c>
      <c r="C20" s="230">
        <f t="shared" si="0"/>
        <v>28052.5</v>
      </c>
      <c r="D20" s="9"/>
      <c r="E20" s="9"/>
      <c r="F20" s="9"/>
      <c r="G20" s="9"/>
      <c r="H20" s="9"/>
      <c r="I20" s="6"/>
      <c r="J20" s="230">
        <v>5</v>
      </c>
      <c r="K20" s="230">
        <f t="shared" si="1"/>
        <v>29060.5</v>
      </c>
      <c r="L20" s="9"/>
      <c r="M20" s="9"/>
      <c r="N20" s="9"/>
      <c r="O20" s="9"/>
      <c r="P20" s="113"/>
    </row>
    <row r="21" spans="1:16" x14ac:dyDescent="0.2">
      <c r="B21" s="227">
        <v>6</v>
      </c>
      <c r="C21" s="230">
        <f t="shared" si="0"/>
        <v>28164.5</v>
      </c>
      <c r="D21" s="9"/>
      <c r="E21" s="9"/>
      <c r="F21" s="9"/>
      <c r="G21" s="9"/>
      <c r="H21" s="9"/>
      <c r="I21" s="6"/>
      <c r="J21" s="230">
        <v>6</v>
      </c>
      <c r="K21" s="230">
        <f t="shared" si="1"/>
        <v>29172.5</v>
      </c>
      <c r="L21" s="9"/>
      <c r="M21" s="9"/>
      <c r="N21" s="9"/>
      <c r="O21" s="9"/>
      <c r="P21" s="113"/>
    </row>
    <row r="22" spans="1:16" x14ac:dyDescent="0.2">
      <c r="B22" s="227">
        <v>7</v>
      </c>
      <c r="C22" s="230">
        <f t="shared" si="0"/>
        <v>28276.5</v>
      </c>
      <c r="D22" s="9"/>
      <c r="E22" s="9"/>
      <c r="F22" s="9"/>
      <c r="G22" s="9"/>
      <c r="H22" s="9"/>
      <c r="I22" s="6"/>
      <c r="J22" s="230">
        <v>7</v>
      </c>
      <c r="K22" s="230">
        <f t="shared" si="1"/>
        <v>29284.5</v>
      </c>
      <c r="L22" s="9"/>
      <c r="M22" s="9"/>
      <c r="N22" s="9"/>
      <c r="O22" s="9"/>
      <c r="P22" s="113"/>
    </row>
    <row r="23" spans="1:16" ht="13.5" thickBot="1" x14ac:dyDescent="0.25">
      <c r="B23" s="228">
        <v>8</v>
      </c>
      <c r="C23" s="231">
        <f t="shared" si="0"/>
        <v>28388.5</v>
      </c>
      <c r="D23" s="174"/>
      <c r="E23" s="174"/>
      <c r="F23" s="174"/>
      <c r="G23" s="174"/>
      <c r="H23" s="174"/>
      <c r="I23" s="81"/>
      <c r="J23" s="231">
        <v>8</v>
      </c>
      <c r="K23" s="231">
        <f t="shared" si="1"/>
        <v>29396.5</v>
      </c>
      <c r="L23" s="174"/>
      <c r="M23" s="174"/>
      <c r="N23" s="174"/>
      <c r="O23" s="174"/>
      <c r="P23" s="184"/>
    </row>
    <row r="24" spans="1:16" x14ac:dyDescent="0.2">
      <c r="A24" s="412">
        <v>2</v>
      </c>
      <c r="B24" s="83"/>
      <c r="C24" s="83"/>
      <c r="D24" s="141"/>
      <c r="E24" s="418" t="s">
        <v>29</v>
      </c>
      <c r="F24" s="419"/>
      <c r="G24" s="419" t="s">
        <v>31</v>
      </c>
      <c r="H24" s="419"/>
      <c r="I24" s="88" t="s">
        <v>65</v>
      </c>
      <c r="J24" s="419" t="s">
        <v>39</v>
      </c>
      <c r="K24" s="419"/>
      <c r="L24" s="89" t="s">
        <v>30</v>
      </c>
      <c r="M24" s="83"/>
      <c r="N24" s="83"/>
      <c r="O24" s="83"/>
      <c r="P24" s="83"/>
    </row>
    <row r="25" spans="1:16" ht="16.5" thickBot="1" x14ac:dyDescent="0.3">
      <c r="A25" s="413"/>
      <c r="B25" s="83"/>
      <c r="C25" s="83"/>
      <c r="D25" s="142"/>
      <c r="E25" s="414" t="s">
        <v>209</v>
      </c>
      <c r="F25" s="415"/>
      <c r="G25" s="415"/>
      <c r="H25" s="415"/>
      <c r="I25" s="415"/>
      <c r="J25" s="415"/>
      <c r="K25" s="415"/>
      <c r="L25" s="417"/>
      <c r="M25" s="83"/>
      <c r="N25" s="83"/>
      <c r="O25" s="83"/>
      <c r="P25" s="83"/>
    </row>
    <row r="26" spans="1:16" ht="13.5" thickBot="1" x14ac:dyDescent="0.25">
      <c r="B26" s="92" t="s">
        <v>111</v>
      </c>
      <c r="C26" s="93" t="s">
        <v>112</v>
      </c>
      <c r="D26" s="95" t="s">
        <v>113</v>
      </c>
      <c r="E26" s="95" t="s">
        <v>114</v>
      </c>
      <c r="F26" s="95" t="s">
        <v>115</v>
      </c>
      <c r="G26" s="95" t="s">
        <v>116</v>
      </c>
      <c r="H26" s="96" t="s">
        <v>117</v>
      </c>
      <c r="I26" s="75"/>
      <c r="J26" s="92" t="s">
        <v>111</v>
      </c>
      <c r="K26" s="93" t="s">
        <v>118</v>
      </c>
      <c r="L26" s="95" t="s">
        <v>113</v>
      </c>
      <c r="M26" s="95" t="s">
        <v>114</v>
      </c>
      <c r="N26" s="95" t="s">
        <v>115</v>
      </c>
      <c r="O26" s="95" t="s">
        <v>116</v>
      </c>
      <c r="P26" s="96" t="s">
        <v>117</v>
      </c>
    </row>
    <row r="27" spans="1:16" x14ac:dyDescent="0.2">
      <c r="B27" s="226">
        <v>1</v>
      </c>
      <c r="C27" s="229">
        <f>28500.5-980+B27*56</f>
        <v>27576.5</v>
      </c>
      <c r="D27" s="100"/>
      <c r="E27" s="100"/>
      <c r="F27" s="100"/>
      <c r="G27" s="100"/>
      <c r="H27" s="211"/>
      <c r="I27" s="6"/>
      <c r="J27" s="229">
        <v>1</v>
      </c>
      <c r="K27" s="229">
        <f>28500.5+28+J27*56</f>
        <v>28584.5</v>
      </c>
      <c r="L27" s="100"/>
      <c r="M27" s="100"/>
      <c r="N27" s="100"/>
      <c r="O27" s="100"/>
      <c r="P27" s="212"/>
    </row>
    <row r="28" spans="1:16" x14ac:dyDescent="0.2">
      <c r="B28" s="227">
        <v>2</v>
      </c>
      <c r="C28" s="230">
        <f t="shared" ref="C28:C42" si="2">28500.5-980+B28*56</f>
        <v>27632.5</v>
      </c>
      <c r="D28" s="9"/>
      <c r="E28" s="9"/>
      <c r="F28" s="9"/>
      <c r="G28" s="9"/>
      <c r="H28" s="9"/>
      <c r="I28" s="6"/>
      <c r="J28" s="230">
        <v>2</v>
      </c>
      <c r="K28" s="230">
        <f t="shared" ref="K28:K42" si="3">28500.5+28+J28*56</f>
        <v>28640.5</v>
      </c>
      <c r="L28" s="9"/>
      <c r="M28" s="9"/>
      <c r="N28" s="9"/>
      <c r="O28" s="9"/>
      <c r="P28" s="113"/>
    </row>
    <row r="29" spans="1:16" x14ac:dyDescent="0.2">
      <c r="B29" s="227">
        <f>SUM(B28+1)</f>
        <v>3</v>
      </c>
      <c r="C29" s="230">
        <f t="shared" si="2"/>
        <v>27688.5</v>
      </c>
      <c r="D29" s="9"/>
      <c r="E29" s="9"/>
      <c r="F29" s="9"/>
      <c r="G29" s="9"/>
      <c r="H29" s="9"/>
      <c r="I29" s="6"/>
      <c r="J29" s="230">
        <f>SUM(J28+1)</f>
        <v>3</v>
      </c>
      <c r="K29" s="230">
        <f t="shared" si="3"/>
        <v>28696.5</v>
      </c>
      <c r="L29" s="9"/>
      <c r="M29" s="9"/>
      <c r="N29" s="9"/>
      <c r="O29" s="9"/>
      <c r="P29" s="113"/>
    </row>
    <row r="30" spans="1:16" x14ac:dyDescent="0.2">
      <c r="B30" s="227">
        <f t="shared" ref="B30:B42" si="4">SUM(B29+1)</f>
        <v>4</v>
      </c>
      <c r="C30" s="230">
        <f t="shared" si="2"/>
        <v>27744.5</v>
      </c>
      <c r="D30" s="9"/>
      <c r="E30" s="9"/>
      <c r="F30" s="9"/>
      <c r="G30" s="9"/>
      <c r="H30" s="9"/>
      <c r="I30" s="6"/>
      <c r="J30" s="230">
        <f t="shared" ref="J30:J42" si="5">SUM(J29+1)</f>
        <v>4</v>
      </c>
      <c r="K30" s="230">
        <f t="shared" si="3"/>
        <v>28752.5</v>
      </c>
      <c r="L30" s="9"/>
      <c r="M30" s="9"/>
      <c r="N30" s="9"/>
      <c r="O30" s="9"/>
      <c r="P30" s="113"/>
    </row>
    <row r="31" spans="1:16" x14ac:dyDescent="0.2">
      <c r="B31" s="227">
        <f t="shared" si="4"/>
        <v>5</v>
      </c>
      <c r="C31" s="230">
        <f t="shared" si="2"/>
        <v>27800.5</v>
      </c>
      <c r="D31" s="9"/>
      <c r="E31" s="9"/>
      <c r="F31" s="9"/>
      <c r="G31" s="9"/>
      <c r="H31" s="9"/>
      <c r="I31" s="6"/>
      <c r="J31" s="230">
        <f t="shared" si="5"/>
        <v>5</v>
      </c>
      <c r="K31" s="230">
        <f t="shared" si="3"/>
        <v>28808.5</v>
      </c>
      <c r="L31" s="9"/>
      <c r="M31" s="9"/>
      <c r="N31" s="9"/>
      <c r="O31" s="9"/>
      <c r="P31" s="113"/>
    </row>
    <row r="32" spans="1:16" x14ac:dyDescent="0.2">
      <c r="B32" s="227">
        <f t="shared" si="4"/>
        <v>6</v>
      </c>
      <c r="C32" s="230">
        <f t="shared" si="2"/>
        <v>27856.5</v>
      </c>
      <c r="D32" s="9"/>
      <c r="E32" s="9"/>
      <c r="F32" s="9"/>
      <c r="G32" s="9"/>
      <c r="H32" s="9"/>
      <c r="I32" s="6"/>
      <c r="J32" s="230">
        <f t="shared" si="5"/>
        <v>6</v>
      </c>
      <c r="K32" s="230">
        <f t="shared" si="3"/>
        <v>28864.5</v>
      </c>
      <c r="L32" s="9"/>
      <c r="M32" s="9"/>
      <c r="N32" s="9"/>
      <c r="O32" s="9"/>
      <c r="P32" s="113"/>
    </row>
    <row r="33" spans="1:16" x14ac:dyDescent="0.2">
      <c r="B33" s="227">
        <f t="shared" si="4"/>
        <v>7</v>
      </c>
      <c r="C33" s="230">
        <f t="shared" si="2"/>
        <v>27912.5</v>
      </c>
      <c r="D33" s="9"/>
      <c r="E33" s="9"/>
      <c r="F33" s="9"/>
      <c r="G33" s="9"/>
      <c r="H33" s="9"/>
      <c r="I33" s="6"/>
      <c r="J33" s="230">
        <f t="shared" si="5"/>
        <v>7</v>
      </c>
      <c r="K33" s="230">
        <f t="shared" si="3"/>
        <v>28920.5</v>
      </c>
      <c r="L33" s="9"/>
      <c r="M33" s="9"/>
      <c r="N33" s="9"/>
      <c r="O33" s="9"/>
      <c r="P33" s="113"/>
    </row>
    <row r="34" spans="1:16" x14ac:dyDescent="0.2">
      <c r="B34" s="227">
        <f t="shared" si="4"/>
        <v>8</v>
      </c>
      <c r="C34" s="230">
        <f t="shared" si="2"/>
        <v>27968.5</v>
      </c>
      <c r="D34" s="9"/>
      <c r="E34" s="9"/>
      <c r="F34" s="9"/>
      <c r="G34" s="9"/>
      <c r="H34" s="9"/>
      <c r="I34" s="6"/>
      <c r="J34" s="230">
        <f t="shared" si="5"/>
        <v>8</v>
      </c>
      <c r="K34" s="230">
        <f t="shared" si="3"/>
        <v>28976.5</v>
      </c>
      <c r="L34" s="9"/>
      <c r="M34" s="9"/>
      <c r="N34" s="9"/>
      <c r="O34" s="9"/>
      <c r="P34" s="113"/>
    </row>
    <row r="35" spans="1:16" x14ac:dyDescent="0.2">
      <c r="B35" s="227">
        <f t="shared" si="4"/>
        <v>9</v>
      </c>
      <c r="C35" s="230">
        <f t="shared" si="2"/>
        <v>28024.5</v>
      </c>
      <c r="D35" s="9"/>
      <c r="E35" s="9"/>
      <c r="F35" s="9"/>
      <c r="G35" s="9"/>
      <c r="H35" s="9"/>
      <c r="I35" s="6"/>
      <c r="J35" s="230">
        <f t="shared" si="5"/>
        <v>9</v>
      </c>
      <c r="K35" s="230">
        <f t="shared" si="3"/>
        <v>29032.5</v>
      </c>
      <c r="L35" s="9"/>
      <c r="M35" s="9"/>
      <c r="N35" s="9"/>
      <c r="O35" s="9"/>
      <c r="P35" s="113"/>
    </row>
    <row r="36" spans="1:16" x14ac:dyDescent="0.2">
      <c r="B36" s="227">
        <f t="shared" si="4"/>
        <v>10</v>
      </c>
      <c r="C36" s="230">
        <f t="shared" si="2"/>
        <v>28080.5</v>
      </c>
      <c r="D36" s="9"/>
      <c r="E36" s="9"/>
      <c r="F36" s="9"/>
      <c r="G36" s="9"/>
      <c r="H36" s="9"/>
      <c r="I36" s="6"/>
      <c r="J36" s="230">
        <f t="shared" si="5"/>
        <v>10</v>
      </c>
      <c r="K36" s="230">
        <f t="shared" si="3"/>
        <v>29088.5</v>
      </c>
      <c r="L36" s="9"/>
      <c r="M36" s="9"/>
      <c r="N36" s="9"/>
      <c r="O36" s="9"/>
      <c r="P36" s="113"/>
    </row>
    <row r="37" spans="1:16" x14ac:dyDescent="0.2">
      <c r="B37" s="227">
        <f t="shared" si="4"/>
        <v>11</v>
      </c>
      <c r="C37" s="230">
        <f t="shared" si="2"/>
        <v>28136.5</v>
      </c>
      <c r="D37" s="9"/>
      <c r="E37" s="9"/>
      <c r="F37" s="9"/>
      <c r="G37" s="9"/>
      <c r="H37" s="9"/>
      <c r="I37" s="6"/>
      <c r="J37" s="230">
        <f t="shared" si="5"/>
        <v>11</v>
      </c>
      <c r="K37" s="230">
        <f t="shared" si="3"/>
        <v>29144.5</v>
      </c>
      <c r="L37" s="9"/>
      <c r="M37" s="9"/>
      <c r="N37" s="9"/>
      <c r="O37" s="9"/>
      <c r="P37" s="113"/>
    </row>
    <row r="38" spans="1:16" x14ac:dyDescent="0.2">
      <c r="B38" s="227">
        <f t="shared" si="4"/>
        <v>12</v>
      </c>
      <c r="C38" s="230">
        <f t="shared" si="2"/>
        <v>28192.5</v>
      </c>
      <c r="D38" s="9"/>
      <c r="E38" s="9"/>
      <c r="F38" s="9"/>
      <c r="G38" s="9"/>
      <c r="H38" s="9"/>
      <c r="I38" s="6"/>
      <c r="J38" s="230">
        <f t="shared" si="5"/>
        <v>12</v>
      </c>
      <c r="K38" s="230">
        <f t="shared" si="3"/>
        <v>29200.5</v>
      </c>
      <c r="L38" s="9"/>
      <c r="M38" s="9"/>
      <c r="N38" s="9"/>
      <c r="O38" s="9"/>
      <c r="P38" s="113"/>
    </row>
    <row r="39" spans="1:16" x14ac:dyDescent="0.2">
      <c r="B39" s="227">
        <f t="shared" si="4"/>
        <v>13</v>
      </c>
      <c r="C39" s="230">
        <f t="shared" si="2"/>
        <v>28248.5</v>
      </c>
      <c r="D39" s="9"/>
      <c r="E39" s="9"/>
      <c r="F39" s="9"/>
      <c r="G39" s="9"/>
      <c r="H39" s="9"/>
      <c r="I39" s="6"/>
      <c r="J39" s="230">
        <f t="shared" si="5"/>
        <v>13</v>
      </c>
      <c r="K39" s="230">
        <f t="shared" si="3"/>
        <v>29256.5</v>
      </c>
      <c r="L39" s="9"/>
      <c r="M39" s="9"/>
      <c r="N39" s="9"/>
      <c r="O39" s="9"/>
      <c r="P39" s="113"/>
    </row>
    <row r="40" spans="1:16" x14ac:dyDescent="0.2">
      <c r="B40" s="227">
        <f t="shared" si="4"/>
        <v>14</v>
      </c>
      <c r="C40" s="230">
        <f t="shared" si="2"/>
        <v>28304.5</v>
      </c>
      <c r="D40" s="9"/>
      <c r="E40" s="9"/>
      <c r="F40" s="9"/>
      <c r="G40" s="9"/>
      <c r="H40" s="9"/>
      <c r="I40" s="6"/>
      <c r="J40" s="230">
        <f t="shared" si="5"/>
        <v>14</v>
      </c>
      <c r="K40" s="230">
        <f t="shared" si="3"/>
        <v>29312.5</v>
      </c>
      <c r="L40" s="9"/>
      <c r="M40" s="9"/>
      <c r="N40" s="9"/>
      <c r="O40" s="9"/>
      <c r="P40" s="113"/>
    </row>
    <row r="41" spans="1:16" x14ac:dyDescent="0.2">
      <c r="B41" s="227">
        <f t="shared" si="4"/>
        <v>15</v>
      </c>
      <c r="C41" s="230">
        <f t="shared" si="2"/>
        <v>28360.5</v>
      </c>
      <c r="D41" s="9"/>
      <c r="E41" s="9"/>
      <c r="F41" s="9"/>
      <c r="G41" s="9"/>
      <c r="H41" s="9"/>
      <c r="I41" s="6"/>
      <c r="J41" s="230">
        <f t="shared" si="5"/>
        <v>15</v>
      </c>
      <c r="K41" s="230">
        <f t="shared" si="3"/>
        <v>29368.5</v>
      </c>
      <c r="L41" s="9"/>
      <c r="M41" s="9"/>
      <c r="N41" s="9"/>
      <c r="O41" s="9"/>
      <c r="P41" s="113"/>
    </row>
    <row r="42" spans="1:16" ht="13.5" thickBot="1" x14ac:dyDescent="0.25">
      <c r="B42" s="228">
        <f t="shared" si="4"/>
        <v>16</v>
      </c>
      <c r="C42" s="231">
        <f t="shared" si="2"/>
        <v>28416.5</v>
      </c>
      <c r="D42" s="174"/>
      <c r="E42" s="174"/>
      <c r="F42" s="174"/>
      <c r="G42" s="174"/>
      <c r="H42" s="174"/>
      <c r="I42" s="81"/>
      <c r="J42" s="231">
        <f t="shared" si="5"/>
        <v>16</v>
      </c>
      <c r="K42" s="231">
        <f t="shared" si="3"/>
        <v>29424.5</v>
      </c>
      <c r="L42" s="174"/>
      <c r="M42" s="174"/>
      <c r="N42" s="174"/>
      <c r="O42" s="174"/>
      <c r="P42" s="184"/>
    </row>
    <row r="43" spans="1:16" x14ac:dyDescent="0.2">
      <c r="A43" s="412">
        <v>3</v>
      </c>
      <c r="B43" s="83"/>
      <c r="C43" s="83"/>
      <c r="D43" s="141"/>
      <c r="E43" s="418" t="s">
        <v>32</v>
      </c>
      <c r="F43" s="419"/>
      <c r="G43" s="419" t="s">
        <v>34</v>
      </c>
      <c r="H43" s="419"/>
      <c r="I43" s="88" t="s">
        <v>65</v>
      </c>
      <c r="J43" s="419" t="s">
        <v>39</v>
      </c>
      <c r="K43" s="419"/>
      <c r="L43" s="89" t="s">
        <v>33</v>
      </c>
      <c r="M43" s="83"/>
      <c r="N43" s="83"/>
      <c r="O43" s="83"/>
      <c r="P43" s="83"/>
    </row>
    <row r="44" spans="1:16" ht="16.5" thickBot="1" x14ac:dyDescent="0.3">
      <c r="A44" s="413"/>
      <c r="B44" s="83"/>
      <c r="C44" s="83"/>
      <c r="D44" s="142"/>
      <c r="E44" s="414" t="s">
        <v>140</v>
      </c>
      <c r="F44" s="415"/>
      <c r="G44" s="415"/>
      <c r="H44" s="415"/>
      <c r="I44" s="415"/>
      <c r="J44" s="415"/>
      <c r="K44" s="415"/>
      <c r="L44" s="417"/>
      <c r="M44" s="83"/>
      <c r="N44" s="83"/>
      <c r="O44" s="83"/>
      <c r="P44" s="83"/>
    </row>
    <row r="45" spans="1:16" ht="13.5" thickBot="1" x14ac:dyDescent="0.25">
      <c r="B45" s="92" t="s">
        <v>111</v>
      </c>
      <c r="C45" s="93" t="s">
        <v>112</v>
      </c>
      <c r="D45" s="95" t="s">
        <v>113</v>
      </c>
      <c r="E45" s="95" t="s">
        <v>114</v>
      </c>
      <c r="F45" s="95" t="s">
        <v>115</v>
      </c>
      <c r="G45" s="95" t="s">
        <v>116</v>
      </c>
      <c r="H45" s="96" t="s">
        <v>117</v>
      </c>
      <c r="I45" s="75"/>
      <c r="J45" s="92" t="s">
        <v>111</v>
      </c>
      <c r="K45" s="93" t="s">
        <v>118</v>
      </c>
      <c r="L45" s="95" t="s">
        <v>113</v>
      </c>
      <c r="M45" s="95" t="s">
        <v>114</v>
      </c>
      <c r="N45" s="95" t="s">
        <v>115</v>
      </c>
      <c r="O45" s="95" t="s">
        <v>116</v>
      </c>
      <c r="P45" s="96" t="s">
        <v>117</v>
      </c>
    </row>
    <row r="46" spans="1:16" x14ac:dyDescent="0.2">
      <c r="B46" s="226">
        <v>1</v>
      </c>
      <c r="C46" s="229">
        <f>28500.5-966+B46*28</f>
        <v>27562.5</v>
      </c>
      <c r="D46" s="100"/>
      <c r="E46" s="100"/>
      <c r="F46" s="100"/>
      <c r="G46" s="100"/>
      <c r="H46" s="211"/>
      <c r="I46" s="6"/>
      <c r="J46" s="229">
        <v>1</v>
      </c>
      <c r="K46" s="229">
        <f>28500.5+42+J46*28</f>
        <v>28570.5</v>
      </c>
      <c r="L46" s="100"/>
      <c r="M46" s="100"/>
      <c r="N46" s="100"/>
      <c r="O46" s="100"/>
      <c r="P46" s="212"/>
    </row>
    <row r="47" spans="1:16" x14ac:dyDescent="0.2">
      <c r="B47" s="227">
        <v>2</v>
      </c>
      <c r="C47" s="230">
        <f t="shared" ref="C47:C77" si="6">28500.5-966+B47*28</f>
        <v>27590.5</v>
      </c>
      <c r="D47" s="9"/>
      <c r="E47" s="9"/>
      <c r="F47" s="9"/>
      <c r="G47" s="9"/>
      <c r="H47" s="9"/>
      <c r="I47" s="6"/>
      <c r="J47" s="230">
        <v>2</v>
      </c>
      <c r="K47" s="230">
        <f t="shared" ref="K47:K77" si="7">28500.5+42+J47*28</f>
        <v>28598.5</v>
      </c>
      <c r="L47" s="9"/>
      <c r="M47" s="9"/>
      <c r="N47" s="9"/>
      <c r="O47" s="9"/>
      <c r="P47" s="113"/>
    </row>
    <row r="48" spans="1:16" x14ac:dyDescent="0.2">
      <c r="B48" s="227">
        <f>SUM(B47+1)</f>
        <v>3</v>
      </c>
      <c r="C48" s="230">
        <f t="shared" si="6"/>
        <v>27618.5</v>
      </c>
      <c r="D48" s="9"/>
      <c r="E48" s="9"/>
      <c r="F48" s="9"/>
      <c r="G48" s="9"/>
      <c r="H48" s="9"/>
      <c r="I48" s="6"/>
      <c r="J48" s="230">
        <f>SUM(J47+1)</f>
        <v>3</v>
      </c>
      <c r="K48" s="230">
        <f t="shared" si="7"/>
        <v>28626.5</v>
      </c>
      <c r="L48" s="9"/>
      <c r="M48" s="9"/>
      <c r="N48" s="9"/>
      <c r="O48" s="9"/>
      <c r="P48" s="113"/>
    </row>
    <row r="49" spans="2:16" x14ac:dyDescent="0.2">
      <c r="B49" s="227">
        <f t="shared" ref="B49:B77" si="8">SUM(B48+1)</f>
        <v>4</v>
      </c>
      <c r="C49" s="230">
        <f t="shared" si="6"/>
        <v>27646.5</v>
      </c>
      <c r="D49" s="9"/>
      <c r="E49" s="9"/>
      <c r="F49" s="9"/>
      <c r="G49" s="9"/>
      <c r="H49" s="9"/>
      <c r="I49" s="6"/>
      <c r="J49" s="230">
        <f t="shared" ref="J49:J77" si="9">SUM(J48+1)</f>
        <v>4</v>
      </c>
      <c r="K49" s="230">
        <f t="shared" si="7"/>
        <v>28654.5</v>
      </c>
      <c r="L49" s="9"/>
      <c r="M49" s="9"/>
      <c r="N49" s="9"/>
      <c r="O49" s="9"/>
      <c r="P49" s="113"/>
    </row>
    <row r="50" spans="2:16" x14ac:dyDescent="0.2">
      <c r="B50" s="227">
        <f t="shared" si="8"/>
        <v>5</v>
      </c>
      <c r="C50" s="230">
        <f t="shared" si="6"/>
        <v>27674.5</v>
      </c>
      <c r="D50" s="9"/>
      <c r="E50" s="9"/>
      <c r="F50" s="9"/>
      <c r="G50" s="9"/>
      <c r="H50" s="9"/>
      <c r="I50" s="6"/>
      <c r="J50" s="230">
        <f t="shared" si="9"/>
        <v>5</v>
      </c>
      <c r="K50" s="230">
        <f t="shared" si="7"/>
        <v>28682.5</v>
      </c>
      <c r="L50" s="9"/>
      <c r="M50" s="9"/>
      <c r="N50" s="9"/>
      <c r="O50" s="9"/>
      <c r="P50" s="113"/>
    </row>
    <row r="51" spans="2:16" x14ac:dyDescent="0.2">
      <c r="B51" s="227">
        <f t="shared" si="8"/>
        <v>6</v>
      </c>
      <c r="C51" s="230">
        <f t="shared" si="6"/>
        <v>27702.5</v>
      </c>
      <c r="D51" s="9"/>
      <c r="E51" s="9"/>
      <c r="F51" s="9"/>
      <c r="G51" s="9"/>
      <c r="H51" s="9"/>
      <c r="I51" s="6"/>
      <c r="J51" s="230">
        <f t="shared" si="9"/>
        <v>6</v>
      </c>
      <c r="K51" s="230">
        <f t="shared" si="7"/>
        <v>28710.5</v>
      </c>
      <c r="L51" s="9"/>
      <c r="M51" s="9"/>
      <c r="N51" s="9"/>
      <c r="O51" s="9"/>
      <c r="P51" s="113"/>
    </row>
    <row r="52" spans="2:16" x14ac:dyDescent="0.2">
      <c r="B52" s="227">
        <f t="shared" si="8"/>
        <v>7</v>
      </c>
      <c r="C52" s="230">
        <f t="shared" si="6"/>
        <v>27730.5</v>
      </c>
      <c r="D52" s="9"/>
      <c r="E52" s="9"/>
      <c r="F52" s="9"/>
      <c r="G52" s="9"/>
      <c r="H52" s="9"/>
      <c r="I52" s="6"/>
      <c r="J52" s="230">
        <f t="shared" si="9"/>
        <v>7</v>
      </c>
      <c r="K52" s="230">
        <f t="shared" si="7"/>
        <v>28738.5</v>
      </c>
      <c r="L52" s="9"/>
      <c r="M52" s="9"/>
      <c r="N52" s="9"/>
      <c r="O52" s="9"/>
      <c r="P52" s="113"/>
    </row>
    <row r="53" spans="2:16" x14ac:dyDescent="0.2">
      <c r="B53" s="227">
        <f t="shared" si="8"/>
        <v>8</v>
      </c>
      <c r="C53" s="230">
        <f t="shared" si="6"/>
        <v>27758.5</v>
      </c>
      <c r="D53" s="9"/>
      <c r="E53" s="9"/>
      <c r="F53" s="9"/>
      <c r="G53" s="9"/>
      <c r="H53" s="9"/>
      <c r="I53" s="6"/>
      <c r="J53" s="230">
        <f t="shared" si="9"/>
        <v>8</v>
      </c>
      <c r="K53" s="230">
        <f t="shared" si="7"/>
        <v>28766.5</v>
      </c>
      <c r="L53" s="9"/>
      <c r="M53" s="9"/>
      <c r="N53" s="9"/>
      <c r="O53" s="9"/>
      <c r="P53" s="113"/>
    </row>
    <row r="54" spans="2:16" x14ac:dyDescent="0.2">
      <c r="B54" s="227">
        <f t="shared" si="8"/>
        <v>9</v>
      </c>
      <c r="C54" s="230">
        <f t="shared" si="6"/>
        <v>27786.5</v>
      </c>
      <c r="D54" s="9"/>
      <c r="E54" s="9"/>
      <c r="F54" s="9"/>
      <c r="G54" s="9"/>
      <c r="H54" s="9"/>
      <c r="I54" s="6"/>
      <c r="J54" s="230">
        <f t="shared" si="9"/>
        <v>9</v>
      </c>
      <c r="K54" s="230">
        <f t="shared" si="7"/>
        <v>28794.5</v>
      </c>
      <c r="L54" s="9"/>
      <c r="M54" s="9"/>
      <c r="N54" s="9"/>
      <c r="O54" s="9"/>
      <c r="P54" s="113"/>
    </row>
    <row r="55" spans="2:16" x14ac:dyDescent="0.2">
      <c r="B55" s="227">
        <f t="shared" si="8"/>
        <v>10</v>
      </c>
      <c r="C55" s="230">
        <f t="shared" si="6"/>
        <v>27814.5</v>
      </c>
      <c r="D55" s="9"/>
      <c r="E55" s="9"/>
      <c r="F55" s="9"/>
      <c r="G55" s="9"/>
      <c r="H55" s="9"/>
      <c r="I55" s="6"/>
      <c r="J55" s="230">
        <f t="shared" si="9"/>
        <v>10</v>
      </c>
      <c r="K55" s="230">
        <f t="shared" si="7"/>
        <v>28822.5</v>
      </c>
      <c r="L55" s="9"/>
      <c r="M55" s="9"/>
      <c r="N55" s="9"/>
      <c r="O55" s="9"/>
      <c r="P55" s="113"/>
    </row>
    <row r="56" spans="2:16" x14ac:dyDescent="0.2">
      <c r="B56" s="227">
        <f t="shared" si="8"/>
        <v>11</v>
      </c>
      <c r="C56" s="230">
        <f t="shared" si="6"/>
        <v>27842.5</v>
      </c>
      <c r="D56" s="9"/>
      <c r="E56" s="9"/>
      <c r="F56" s="9"/>
      <c r="G56" s="9"/>
      <c r="H56" s="9"/>
      <c r="I56" s="6"/>
      <c r="J56" s="230">
        <f t="shared" si="9"/>
        <v>11</v>
      </c>
      <c r="K56" s="230">
        <f t="shared" si="7"/>
        <v>28850.5</v>
      </c>
      <c r="L56" s="9"/>
      <c r="M56" s="9"/>
      <c r="N56" s="9"/>
      <c r="O56" s="9"/>
      <c r="P56" s="113"/>
    </row>
    <row r="57" spans="2:16" x14ac:dyDescent="0.2">
      <c r="B57" s="227">
        <f t="shared" si="8"/>
        <v>12</v>
      </c>
      <c r="C57" s="230">
        <f t="shared" si="6"/>
        <v>27870.5</v>
      </c>
      <c r="D57" s="9"/>
      <c r="E57" s="9"/>
      <c r="F57" s="9"/>
      <c r="G57" s="9"/>
      <c r="H57" s="9"/>
      <c r="I57" s="6"/>
      <c r="J57" s="230">
        <f t="shared" si="9"/>
        <v>12</v>
      </c>
      <c r="K57" s="230">
        <f t="shared" si="7"/>
        <v>28878.5</v>
      </c>
      <c r="L57" s="9"/>
      <c r="M57" s="9"/>
      <c r="N57" s="9"/>
      <c r="O57" s="9"/>
      <c r="P57" s="113"/>
    </row>
    <row r="58" spans="2:16" x14ac:dyDescent="0.2">
      <c r="B58" s="227">
        <f t="shared" si="8"/>
        <v>13</v>
      </c>
      <c r="C58" s="230">
        <f t="shared" si="6"/>
        <v>27898.5</v>
      </c>
      <c r="D58" s="9"/>
      <c r="E58" s="9"/>
      <c r="F58" s="9"/>
      <c r="G58" s="9"/>
      <c r="H58" s="9"/>
      <c r="I58" s="6"/>
      <c r="J58" s="230">
        <f t="shared" si="9"/>
        <v>13</v>
      </c>
      <c r="K58" s="230">
        <f t="shared" si="7"/>
        <v>28906.5</v>
      </c>
      <c r="L58" s="9"/>
      <c r="M58" s="9"/>
      <c r="N58" s="9"/>
      <c r="O58" s="9"/>
      <c r="P58" s="113"/>
    </row>
    <row r="59" spans="2:16" x14ac:dyDescent="0.2">
      <c r="B59" s="227">
        <f t="shared" si="8"/>
        <v>14</v>
      </c>
      <c r="C59" s="230">
        <f t="shared" si="6"/>
        <v>27926.5</v>
      </c>
      <c r="D59" s="9"/>
      <c r="E59" s="9"/>
      <c r="F59" s="9"/>
      <c r="G59" s="9"/>
      <c r="H59" s="9"/>
      <c r="I59" s="6"/>
      <c r="J59" s="230">
        <f t="shared" si="9"/>
        <v>14</v>
      </c>
      <c r="K59" s="230">
        <f t="shared" si="7"/>
        <v>28934.5</v>
      </c>
      <c r="L59" s="9"/>
      <c r="M59" s="9"/>
      <c r="N59" s="9"/>
      <c r="O59" s="9"/>
      <c r="P59" s="113"/>
    </row>
    <row r="60" spans="2:16" x14ac:dyDescent="0.2">
      <c r="B60" s="227">
        <f t="shared" si="8"/>
        <v>15</v>
      </c>
      <c r="C60" s="230">
        <f t="shared" si="6"/>
        <v>27954.5</v>
      </c>
      <c r="D60" s="9"/>
      <c r="E60" s="9"/>
      <c r="F60" s="9"/>
      <c r="G60" s="9"/>
      <c r="H60" s="9"/>
      <c r="I60" s="6"/>
      <c r="J60" s="230">
        <f t="shared" si="9"/>
        <v>15</v>
      </c>
      <c r="K60" s="230">
        <f t="shared" si="7"/>
        <v>28962.5</v>
      </c>
      <c r="L60" s="9"/>
      <c r="M60" s="9"/>
      <c r="N60" s="9"/>
      <c r="O60" s="9"/>
      <c r="P60" s="113"/>
    </row>
    <row r="61" spans="2:16" x14ac:dyDescent="0.2">
      <c r="B61" s="227">
        <f t="shared" si="8"/>
        <v>16</v>
      </c>
      <c r="C61" s="230">
        <f t="shared" si="6"/>
        <v>27982.5</v>
      </c>
      <c r="D61" s="9"/>
      <c r="E61" s="9"/>
      <c r="F61" s="9"/>
      <c r="G61" s="9"/>
      <c r="H61" s="9"/>
      <c r="I61" s="6"/>
      <c r="J61" s="230">
        <f t="shared" si="9"/>
        <v>16</v>
      </c>
      <c r="K61" s="230">
        <f t="shared" si="7"/>
        <v>28990.5</v>
      </c>
      <c r="L61" s="9"/>
      <c r="M61" s="9"/>
      <c r="N61" s="9"/>
      <c r="O61" s="9"/>
      <c r="P61" s="113"/>
    </row>
    <row r="62" spans="2:16" x14ac:dyDescent="0.2">
      <c r="B62" s="227">
        <f t="shared" si="8"/>
        <v>17</v>
      </c>
      <c r="C62" s="230">
        <f t="shared" si="6"/>
        <v>28010.5</v>
      </c>
      <c r="D62" s="9"/>
      <c r="E62" s="9"/>
      <c r="F62" s="9"/>
      <c r="G62" s="9"/>
      <c r="H62" s="9"/>
      <c r="I62" s="6"/>
      <c r="J62" s="230">
        <f t="shared" si="9"/>
        <v>17</v>
      </c>
      <c r="K62" s="230">
        <f t="shared" si="7"/>
        <v>29018.5</v>
      </c>
      <c r="L62" s="9"/>
      <c r="M62" s="9"/>
      <c r="N62" s="9"/>
      <c r="O62" s="9"/>
      <c r="P62" s="113"/>
    </row>
    <row r="63" spans="2:16" x14ac:dyDescent="0.2">
      <c r="B63" s="227">
        <f t="shared" si="8"/>
        <v>18</v>
      </c>
      <c r="C63" s="230">
        <f t="shared" si="6"/>
        <v>28038.5</v>
      </c>
      <c r="D63" s="9"/>
      <c r="E63" s="9"/>
      <c r="F63" s="9"/>
      <c r="G63" s="9"/>
      <c r="H63" s="9"/>
      <c r="I63" s="6"/>
      <c r="J63" s="230">
        <f t="shared" si="9"/>
        <v>18</v>
      </c>
      <c r="K63" s="230">
        <f t="shared" si="7"/>
        <v>29046.5</v>
      </c>
      <c r="L63" s="9"/>
      <c r="M63" s="9"/>
      <c r="N63" s="9"/>
      <c r="O63" s="9"/>
      <c r="P63" s="113"/>
    </row>
    <row r="64" spans="2:16" x14ac:dyDescent="0.2">
      <c r="B64" s="227">
        <f t="shared" si="8"/>
        <v>19</v>
      </c>
      <c r="C64" s="230">
        <f t="shared" si="6"/>
        <v>28066.5</v>
      </c>
      <c r="D64" s="9"/>
      <c r="E64" s="9"/>
      <c r="F64" s="9"/>
      <c r="G64" s="9"/>
      <c r="H64" s="9"/>
      <c r="I64" s="6"/>
      <c r="J64" s="230">
        <f t="shared" si="9"/>
        <v>19</v>
      </c>
      <c r="K64" s="230">
        <f t="shared" si="7"/>
        <v>29074.5</v>
      </c>
      <c r="L64" s="9"/>
      <c r="M64" s="9"/>
      <c r="N64" s="9"/>
      <c r="O64" s="9"/>
      <c r="P64" s="113"/>
    </row>
    <row r="65" spans="1:16" x14ac:dyDescent="0.2">
      <c r="B65" s="227">
        <f t="shared" si="8"/>
        <v>20</v>
      </c>
      <c r="C65" s="230">
        <f t="shared" si="6"/>
        <v>28094.5</v>
      </c>
      <c r="D65" s="9"/>
      <c r="E65" s="9"/>
      <c r="F65" s="9"/>
      <c r="G65" s="9"/>
      <c r="H65" s="9"/>
      <c r="I65" s="6"/>
      <c r="J65" s="230">
        <f t="shared" si="9"/>
        <v>20</v>
      </c>
      <c r="K65" s="230">
        <f t="shared" si="7"/>
        <v>29102.5</v>
      </c>
      <c r="L65" s="9"/>
      <c r="M65" s="9"/>
      <c r="N65" s="9"/>
      <c r="O65" s="9"/>
      <c r="P65" s="113"/>
    </row>
    <row r="66" spans="1:16" x14ac:dyDescent="0.2">
      <c r="B66" s="227">
        <f t="shared" si="8"/>
        <v>21</v>
      </c>
      <c r="C66" s="230">
        <f t="shared" si="6"/>
        <v>28122.5</v>
      </c>
      <c r="D66" s="9"/>
      <c r="E66" s="9"/>
      <c r="F66" s="9"/>
      <c r="G66" s="9"/>
      <c r="H66" s="9"/>
      <c r="I66" s="6"/>
      <c r="J66" s="230">
        <f t="shared" si="9"/>
        <v>21</v>
      </c>
      <c r="K66" s="230">
        <f t="shared" si="7"/>
        <v>29130.5</v>
      </c>
      <c r="L66" s="9"/>
      <c r="M66" s="9"/>
      <c r="N66" s="9"/>
      <c r="O66" s="9"/>
      <c r="P66" s="113"/>
    </row>
    <row r="67" spans="1:16" x14ac:dyDescent="0.2">
      <c r="B67" s="227">
        <f t="shared" si="8"/>
        <v>22</v>
      </c>
      <c r="C67" s="230">
        <f t="shared" si="6"/>
        <v>28150.5</v>
      </c>
      <c r="D67" s="9"/>
      <c r="E67" s="9"/>
      <c r="F67" s="9"/>
      <c r="G67" s="9"/>
      <c r="H67" s="9"/>
      <c r="I67" s="6"/>
      <c r="J67" s="230">
        <f t="shared" si="9"/>
        <v>22</v>
      </c>
      <c r="K67" s="230">
        <f t="shared" si="7"/>
        <v>29158.5</v>
      </c>
      <c r="L67" s="9"/>
      <c r="M67" s="9"/>
      <c r="N67" s="9"/>
      <c r="O67" s="9"/>
      <c r="P67" s="113"/>
    </row>
    <row r="68" spans="1:16" x14ac:dyDescent="0.2">
      <c r="B68" s="227">
        <f t="shared" si="8"/>
        <v>23</v>
      </c>
      <c r="C68" s="230">
        <f t="shared" si="6"/>
        <v>28178.5</v>
      </c>
      <c r="D68" s="9"/>
      <c r="E68" s="9"/>
      <c r="F68" s="9"/>
      <c r="G68" s="9"/>
      <c r="H68" s="9"/>
      <c r="I68" s="6"/>
      <c r="J68" s="230">
        <f t="shared" si="9"/>
        <v>23</v>
      </c>
      <c r="K68" s="230">
        <f t="shared" si="7"/>
        <v>29186.5</v>
      </c>
      <c r="L68" s="9"/>
      <c r="M68" s="9"/>
      <c r="N68" s="9"/>
      <c r="O68" s="9"/>
      <c r="P68" s="113"/>
    </row>
    <row r="69" spans="1:16" x14ac:dyDescent="0.2">
      <c r="B69" s="227">
        <f t="shared" si="8"/>
        <v>24</v>
      </c>
      <c r="C69" s="230">
        <f t="shared" si="6"/>
        <v>28206.5</v>
      </c>
      <c r="D69" s="9"/>
      <c r="E69" s="9"/>
      <c r="F69" s="9"/>
      <c r="G69" s="9"/>
      <c r="H69" s="9"/>
      <c r="I69" s="6"/>
      <c r="J69" s="230">
        <f t="shared" si="9"/>
        <v>24</v>
      </c>
      <c r="K69" s="230">
        <f t="shared" si="7"/>
        <v>29214.5</v>
      </c>
      <c r="L69" s="9"/>
      <c r="M69" s="9"/>
      <c r="N69" s="9"/>
      <c r="O69" s="9"/>
      <c r="P69" s="113"/>
    </row>
    <row r="70" spans="1:16" x14ac:dyDescent="0.2">
      <c r="B70" s="227">
        <f t="shared" si="8"/>
        <v>25</v>
      </c>
      <c r="C70" s="230">
        <f t="shared" si="6"/>
        <v>28234.5</v>
      </c>
      <c r="D70" s="9"/>
      <c r="E70" s="9"/>
      <c r="F70" s="9"/>
      <c r="G70" s="9"/>
      <c r="H70" s="9"/>
      <c r="I70" s="6"/>
      <c r="J70" s="230">
        <f t="shared" si="9"/>
        <v>25</v>
      </c>
      <c r="K70" s="230">
        <f t="shared" si="7"/>
        <v>29242.5</v>
      </c>
      <c r="L70" s="9"/>
      <c r="M70" s="9"/>
      <c r="N70" s="9"/>
      <c r="O70" s="9"/>
      <c r="P70" s="113"/>
    </row>
    <row r="71" spans="1:16" x14ac:dyDescent="0.2">
      <c r="B71" s="227">
        <f t="shared" si="8"/>
        <v>26</v>
      </c>
      <c r="C71" s="230">
        <f t="shared" si="6"/>
        <v>28262.5</v>
      </c>
      <c r="D71" s="9"/>
      <c r="E71" s="9"/>
      <c r="F71" s="9"/>
      <c r="G71" s="9"/>
      <c r="H71" s="9"/>
      <c r="I71" s="6"/>
      <c r="J71" s="230">
        <f t="shared" si="9"/>
        <v>26</v>
      </c>
      <c r="K71" s="230">
        <f t="shared" si="7"/>
        <v>29270.5</v>
      </c>
      <c r="L71" s="9"/>
      <c r="M71" s="9"/>
      <c r="N71" s="9"/>
      <c r="O71" s="9"/>
      <c r="P71" s="113"/>
    </row>
    <row r="72" spans="1:16" x14ac:dyDescent="0.2">
      <c r="B72" s="227">
        <f t="shared" si="8"/>
        <v>27</v>
      </c>
      <c r="C72" s="230">
        <f t="shared" si="6"/>
        <v>28290.5</v>
      </c>
      <c r="D72" s="9"/>
      <c r="E72" s="9"/>
      <c r="F72" s="9"/>
      <c r="G72" s="9"/>
      <c r="H72" s="9"/>
      <c r="I72" s="6"/>
      <c r="J72" s="230">
        <f t="shared" si="9"/>
        <v>27</v>
      </c>
      <c r="K72" s="230">
        <f t="shared" si="7"/>
        <v>29298.5</v>
      </c>
      <c r="L72" s="9"/>
      <c r="M72" s="9"/>
      <c r="N72" s="9"/>
      <c r="O72" s="9"/>
      <c r="P72" s="113"/>
    </row>
    <row r="73" spans="1:16" x14ac:dyDescent="0.2">
      <c r="B73" s="227">
        <f t="shared" si="8"/>
        <v>28</v>
      </c>
      <c r="C73" s="230">
        <f t="shared" si="6"/>
        <v>28318.5</v>
      </c>
      <c r="D73" s="9"/>
      <c r="E73" s="9"/>
      <c r="F73" s="9"/>
      <c r="G73" s="9"/>
      <c r="H73" s="9"/>
      <c r="I73" s="6"/>
      <c r="J73" s="230">
        <f t="shared" si="9"/>
        <v>28</v>
      </c>
      <c r="K73" s="230">
        <f t="shared" si="7"/>
        <v>29326.5</v>
      </c>
      <c r="L73" s="9"/>
      <c r="M73" s="9"/>
      <c r="N73" s="9"/>
      <c r="O73" s="9"/>
      <c r="P73" s="113"/>
    </row>
    <row r="74" spans="1:16" x14ac:dyDescent="0.2">
      <c r="B74" s="227">
        <f t="shared" si="8"/>
        <v>29</v>
      </c>
      <c r="C74" s="230">
        <f t="shared" si="6"/>
        <v>28346.5</v>
      </c>
      <c r="D74" s="9"/>
      <c r="E74" s="9"/>
      <c r="F74" s="9"/>
      <c r="G74" s="9"/>
      <c r="H74" s="9"/>
      <c r="I74" s="6"/>
      <c r="J74" s="230">
        <f t="shared" si="9"/>
        <v>29</v>
      </c>
      <c r="K74" s="230">
        <f t="shared" si="7"/>
        <v>29354.5</v>
      </c>
      <c r="L74" s="9"/>
      <c r="M74" s="9"/>
      <c r="N74" s="9"/>
      <c r="O74" s="9"/>
      <c r="P74" s="113"/>
    </row>
    <row r="75" spans="1:16" x14ac:dyDescent="0.2">
      <c r="B75" s="227">
        <f t="shared" si="8"/>
        <v>30</v>
      </c>
      <c r="C75" s="230">
        <f t="shared" si="6"/>
        <v>28374.5</v>
      </c>
      <c r="D75" s="9"/>
      <c r="E75" s="9"/>
      <c r="F75" s="9"/>
      <c r="G75" s="9"/>
      <c r="H75" s="9"/>
      <c r="I75" s="6"/>
      <c r="J75" s="230">
        <f t="shared" si="9"/>
        <v>30</v>
      </c>
      <c r="K75" s="230">
        <f t="shared" si="7"/>
        <v>29382.5</v>
      </c>
      <c r="L75" s="9"/>
      <c r="M75" s="9"/>
      <c r="N75" s="9"/>
      <c r="O75" s="9"/>
      <c r="P75" s="113"/>
    </row>
    <row r="76" spans="1:16" x14ac:dyDescent="0.2">
      <c r="B76" s="227">
        <f t="shared" si="8"/>
        <v>31</v>
      </c>
      <c r="C76" s="230">
        <f t="shared" si="6"/>
        <v>28402.5</v>
      </c>
      <c r="D76" s="9"/>
      <c r="E76" s="9"/>
      <c r="F76" s="9"/>
      <c r="G76" s="9"/>
      <c r="H76" s="9"/>
      <c r="I76" s="6"/>
      <c r="J76" s="230">
        <f t="shared" si="9"/>
        <v>31</v>
      </c>
      <c r="K76" s="230">
        <f t="shared" si="7"/>
        <v>29410.5</v>
      </c>
      <c r="L76" s="9"/>
      <c r="M76" s="9"/>
      <c r="N76" s="9"/>
      <c r="O76" s="9"/>
      <c r="P76" s="113"/>
    </row>
    <row r="77" spans="1:16" ht="13.5" thickBot="1" x14ac:dyDescent="0.25">
      <c r="B77" s="228">
        <f t="shared" si="8"/>
        <v>32</v>
      </c>
      <c r="C77" s="231">
        <f t="shared" si="6"/>
        <v>28430.5</v>
      </c>
      <c r="D77" s="174"/>
      <c r="E77" s="174"/>
      <c r="F77" s="174"/>
      <c r="G77" s="174"/>
      <c r="H77" s="174"/>
      <c r="I77" s="81"/>
      <c r="J77" s="231">
        <f t="shared" si="9"/>
        <v>32</v>
      </c>
      <c r="K77" s="231">
        <f t="shared" si="7"/>
        <v>29438.5</v>
      </c>
      <c r="L77" s="174"/>
      <c r="M77" s="174"/>
      <c r="N77" s="174"/>
      <c r="O77" s="174"/>
      <c r="P77" s="184"/>
    </row>
    <row r="78" spans="1:16" x14ac:dyDescent="0.2">
      <c r="A78" s="412">
        <v>4</v>
      </c>
      <c r="B78" s="83"/>
      <c r="C78" s="83"/>
      <c r="D78" s="141"/>
      <c r="E78" s="418" t="s">
        <v>35</v>
      </c>
      <c r="F78" s="419"/>
      <c r="G78" s="419" t="s">
        <v>37</v>
      </c>
      <c r="H78" s="419"/>
      <c r="I78" s="88" t="s">
        <v>65</v>
      </c>
      <c r="J78" s="419" t="s">
        <v>39</v>
      </c>
      <c r="K78" s="419"/>
      <c r="L78" s="89" t="s">
        <v>36</v>
      </c>
      <c r="M78" s="83"/>
      <c r="N78" s="83"/>
      <c r="O78" s="83"/>
      <c r="P78" s="83"/>
    </row>
    <row r="79" spans="1:16" ht="16.5" thickBot="1" x14ac:dyDescent="0.3">
      <c r="A79" s="413"/>
      <c r="B79" s="83"/>
      <c r="C79" s="83"/>
      <c r="D79" s="142"/>
      <c r="E79" s="414" t="s">
        <v>144</v>
      </c>
      <c r="F79" s="415"/>
      <c r="G79" s="415"/>
      <c r="H79" s="415"/>
      <c r="I79" s="415"/>
      <c r="J79" s="415"/>
      <c r="K79" s="415"/>
      <c r="L79" s="417"/>
      <c r="M79" s="83"/>
      <c r="N79" s="83"/>
      <c r="O79" s="83"/>
      <c r="P79" s="83"/>
    </row>
    <row r="80" spans="1:16" ht="13.5" thickBot="1" x14ac:dyDescent="0.25">
      <c r="B80" s="92" t="s">
        <v>111</v>
      </c>
      <c r="C80" s="93" t="s">
        <v>112</v>
      </c>
      <c r="D80" s="95" t="s">
        <v>113</v>
      </c>
      <c r="E80" s="95" t="s">
        <v>114</v>
      </c>
      <c r="F80" s="95" t="s">
        <v>115</v>
      </c>
      <c r="G80" s="95" t="s">
        <v>116</v>
      </c>
      <c r="H80" s="96" t="s">
        <v>117</v>
      </c>
      <c r="I80" s="75"/>
      <c r="J80" s="92" t="s">
        <v>111</v>
      </c>
      <c r="K80" s="93" t="s">
        <v>118</v>
      </c>
      <c r="L80" s="95" t="s">
        <v>113</v>
      </c>
      <c r="M80" s="95" t="s">
        <v>114</v>
      </c>
      <c r="N80" s="95" t="s">
        <v>115</v>
      </c>
      <c r="O80" s="95" t="s">
        <v>116</v>
      </c>
      <c r="P80" s="96" t="s">
        <v>117</v>
      </c>
    </row>
    <row r="81" spans="2:16" x14ac:dyDescent="0.2">
      <c r="B81" s="226">
        <v>1</v>
      </c>
      <c r="C81" s="229">
        <f>28500.5-959+B81*14</f>
        <v>27555.5</v>
      </c>
      <c r="D81" s="100"/>
      <c r="E81" s="100"/>
      <c r="F81" s="100"/>
      <c r="G81" s="100"/>
      <c r="H81" s="211"/>
      <c r="I81" s="6"/>
      <c r="J81" s="229">
        <v>1</v>
      </c>
      <c r="K81" s="229">
        <f>28500.5+49+J81*14</f>
        <v>28563.5</v>
      </c>
      <c r="L81" s="100"/>
      <c r="M81" s="100"/>
      <c r="N81" s="100"/>
      <c r="O81" s="100"/>
      <c r="P81" s="212"/>
    </row>
    <row r="82" spans="2:16" x14ac:dyDescent="0.2">
      <c r="B82" s="227">
        <v>2</v>
      </c>
      <c r="C82" s="230">
        <f t="shared" ref="C82:C144" si="10">28500.5-959+B82*14</f>
        <v>27569.5</v>
      </c>
      <c r="D82" s="9"/>
      <c r="E82" s="9"/>
      <c r="F82" s="9"/>
      <c r="G82" s="9"/>
      <c r="H82" s="9"/>
      <c r="I82" s="6"/>
      <c r="J82" s="230">
        <v>2</v>
      </c>
      <c r="K82" s="230">
        <f t="shared" ref="K82:K144" si="11">28500.5+49+J82*14</f>
        <v>28577.5</v>
      </c>
      <c r="L82" s="9"/>
      <c r="M82" s="9"/>
      <c r="N82" s="9"/>
      <c r="O82" s="9"/>
      <c r="P82" s="113"/>
    </row>
    <row r="83" spans="2:16" x14ac:dyDescent="0.2">
      <c r="B83" s="227">
        <f>SUM(B82+1)</f>
        <v>3</v>
      </c>
      <c r="C83" s="230">
        <f t="shared" si="10"/>
        <v>27583.5</v>
      </c>
      <c r="D83" s="9"/>
      <c r="E83" s="9"/>
      <c r="F83" s="9"/>
      <c r="G83" s="9"/>
      <c r="H83" s="9"/>
      <c r="I83" s="6"/>
      <c r="J83" s="230">
        <f>SUM(J82+1)</f>
        <v>3</v>
      </c>
      <c r="K83" s="230">
        <f t="shared" si="11"/>
        <v>28591.5</v>
      </c>
      <c r="L83" s="9"/>
      <c r="M83" s="9"/>
      <c r="N83" s="9"/>
      <c r="O83" s="9"/>
      <c r="P83" s="113"/>
    </row>
    <row r="84" spans="2:16" x14ac:dyDescent="0.2">
      <c r="B84" s="227">
        <f t="shared" ref="B84:B144" si="12">SUM(B83+1)</f>
        <v>4</v>
      </c>
      <c r="C84" s="230">
        <f t="shared" si="10"/>
        <v>27597.5</v>
      </c>
      <c r="D84" s="9"/>
      <c r="E84" s="9"/>
      <c r="F84" s="9"/>
      <c r="G84" s="9"/>
      <c r="H84" s="9"/>
      <c r="I84" s="6"/>
      <c r="J84" s="230">
        <f t="shared" ref="J84:J144" si="13">SUM(J83+1)</f>
        <v>4</v>
      </c>
      <c r="K84" s="230">
        <f t="shared" si="11"/>
        <v>28605.5</v>
      </c>
      <c r="L84" s="9"/>
      <c r="M84" s="9"/>
      <c r="N84" s="9"/>
      <c r="O84" s="9"/>
      <c r="P84" s="113"/>
    </row>
    <row r="85" spans="2:16" x14ac:dyDescent="0.2">
      <c r="B85" s="227">
        <f t="shared" si="12"/>
        <v>5</v>
      </c>
      <c r="C85" s="230">
        <f t="shared" si="10"/>
        <v>27611.5</v>
      </c>
      <c r="D85" s="9"/>
      <c r="E85" s="9"/>
      <c r="F85" s="9"/>
      <c r="G85" s="9"/>
      <c r="H85" s="9"/>
      <c r="I85" s="6"/>
      <c r="J85" s="230">
        <f t="shared" si="13"/>
        <v>5</v>
      </c>
      <c r="K85" s="230">
        <f t="shared" si="11"/>
        <v>28619.5</v>
      </c>
      <c r="L85" s="9"/>
      <c r="M85" s="9"/>
      <c r="N85" s="9"/>
      <c r="O85" s="9"/>
      <c r="P85" s="113"/>
    </row>
    <row r="86" spans="2:16" x14ac:dyDescent="0.2">
      <c r="B86" s="227">
        <f t="shared" si="12"/>
        <v>6</v>
      </c>
      <c r="C86" s="230">
        <f t="shared" si="10"/>
        <v>27625.5</v>
      </c>
      <c r="D86" s="9"/>
      <c r="E86" s="9"/>
      <c r="F86" s="9"/>
      <c r="G86" s="9"/>
      <c r="H86" s="9"/>
      <c r="I86" s="6"/>
      <c r="J86" s="230">
        <f t="shared" si="13"/>
        <v>6</v>
      </c>
      <c r="K86" s="230">
        <f t="shared" si="11"/>
        <v>28633.5</v>
      </c>
      <c r="L86" s="9"/>
      <c r="M86" s="9"/>
      <c r="N86" s="9"/>
      <c r="O86" s="9"/>
      <c r="P86" s="113"/>
    </row>
    <row r="87" spans="2:16" x14ac:dyDescent="0.2">
      <c r="B87" s="227">
        <f t="shared" si="12"/>
        <v>7</v>
      </c>
      <c r="C87" s="230">
        <f t="shared" si="10"/>
        <v>27639.5</v>
      </c>
      <c r="D87" s="9"/>
      <c r="E87" s="9"/>
      <c r="F87" s="9"/>
      <c r="G87" s="9"/>
      <c r="H87" s="9"/>
      <c r="I87" s="6"/>
      <c r="J87" s="230">
        <f t="shared" si="13"/>
        <v>7</v>
      </c>
      <c r="K87" s="230">
        <f t="shared" si="11"/>
        <v>28647.5</v>
      </c>
      <c r="L87" s="9"/>
      <c r="M87" s="9"/>
      <c r="N87" s="9"/>
      <c r="O87" s="9"/>
      <c r="P87" s="113"/>
    </row>
    <row r="88" spans="2:16" x14ac:dyDescent="0.2">
      <c r="B88" s="227">
        <f t="shared" si="12"/>
        <v>8</v>
      </c>
      <c r="C88" s="230">
        <f t="shared" si="10"/>
        <v>27653.5</v>
      </c>
      <c r="D88" s="9"/>
      <c r="E88" s="9"/>
      <c r="F88" s="9"/>
      <c r="G88" s="9"/>
      <c r="H88" s="9"/>
      <c r="I88" s="6"/>
      <c r="J88" s="230">
        <f t="shared" si="13"/>
        <v>8</v>
      </c>
      <c r="K88" s="230">
        <f t="shared" si="11"/>
        <v>28661.5</v>
      </c>
      <c r="L88" s="9"/>
      <c r="M88" s="9"/>
      <c r="N88" s="9"/>
      <c r="O88" s="9"/>
      <c r="P88" s="113"/>
    </row>
    <row r="89" spans="2:16" x14ac:dyDescent="0.2">
      <c r="B89" s="227">
        <f t="shared" si="12"/>
        <v>9</v>
      </c>
      <c r="C89" s="230">
        <f t="shared" si="10"/>
        <v>27667.5</v>
      </c>
      <c r="D89" s="9"/>
      <c r="E89" s="9"/>
      <c r="F89" s="9"/>
      <c r="G89" s="9"/>
      <c r="H89" s="9"/>
      <c r="I89" s="6"/>
      <c r="J89" s="230">
        <f t="shared" si="13"/>
        <v>9</v>
      </c>
      <c r="K89" s="230">
        <f t="shared" si="11"/>
        <v>28675.5</v>
      </c>
      <c r="L89" s="9"/>
      <c r="M89" s="9"/>
      <c r="N89" s="9"/>
      <c r="O89" s="9"/>
      <c r="P89" s="113"/>
    </row>
    <row r="90" spans="2:16" x14ac:dyDescent="0.2">
      <c r="B90" s="227">
        <f t="shared" si="12"/>
        <v>10</v>
      </c>
      <c r="C90" s="230">
        <f t="shared" si="10"/>
        <v>27681.5</v>
      </c>
      <c r="D90" s="9"/>
      <c r="E90" s="9"/>
      <c r="F90" s="9"/>
      <c r="G90" s="9"/>
      <c r="H90" s="9"/>
      <c r="I90" s="6"/>
      <c r="J90" s="230">
        <f t="shared" si="13"/>
        <v>10</v>
      </c>
      <c r="K90" s="230">
        <f t="shared" si="11"/>
        <v>28689.5</v>
      </c>
      <c r="L90" s="9"/>
      <c r="M90" s="9"/>
      <c r="N90" s="9"/>
      <c r="O90" s="9"/>
      <c r="P90" s="113"/>
    </row>
    <row r="91" spans="2:16" x14ac:dyDescent="0.2">
      <c r="B91" s="227">
        <f t="shared" si="12"/>
        <v>11</v>
      </c>
      <c r="C91" s="230">
        <f t="shared" si="10"/>
        <v>27695.5</v>
      </c>
      <c r="D91" s="9"/>
      <c r="E91" s="9"/>
      <c r="F91" s="9"/>
      <c r="G91" s="9"/>
      <c r="H91" s="9"/>
      <c r="I91" s="6"/>
      <c r="J91" s="230">
        <f t="shared" si="13"/>
        <v>11</v>
      </c>
      <c r="K91" s="230">
        <f t="shared" si="11"/>
        <v>28703.5</v>
      </c>
      <c r="L91" s="9"/>
      <c r="M91" s="9"/>
      <c r="N91" s="9"/>
      <c r="O91" s="9"/>
      <c r="P91" s="113"/>
    </row>
    <row r="92" spans="2:16" x14ac:dyDescent="0.2">
      <c r="B92" s="227">
        <f t="shared" si="12"/>
        <v>12</v>
      </c>
      <c r="C92" s="230">
        <f t="shared" si="10"/>
        <v>27709.5</v>
      </c>
      <c r="D92" s="9"/>
      <c r="E92" s="9"/>
      <c r="F92" s="9"/>
      <c r="G92" s="9"/>
      <c r="H92" s="9"/>
      <c r="I92" s="6"/>
      <c r="J92" s="230">
        <f t="shared" si="13"/>
        <v>12</v>
      </c>
      <c r="K92" s="230">
        <f t="shared" si="11"/>
        <v>28717.5</v>
      </c>
      <c r="L92" s="9"/>
      <c r="M92" s="9"/>
      <c r="N92" s="9"/>
      <c r="O92" s="9"/>
      <c r="P92" s="113"/>
    </row>
    <row r="93" spans="2:16" x14ac:dyDescent="0.2">
      <c r="B93" s="227">
        <f t="shared" si="12"/>
        <v>13</v>
      </c>
      <c r="C93" s="230">
        <f t="shared" si="10"/>
        <v>27723.5</v>
      </c>
      <c r="D93" s="9"/>
      <c r="E93" s="9"/>
      <c r="F93" s="9"/>
      <c r="G93" s="9"/>
      <c r="H93" s="9"/>
      <c r="I93" s="6"/>
      <c r="J93" s="230">
        <f t="shared" si="13"/>
        <v>13</v>
      </c>
      <c r="K93" s="230">
        <f t="shared" si="11"/>
        <v>28731.5</v>
      </c>
      <c r="L93" s="9"/>
      <c r="M93" s="9"/>
      <c r="N93" s="9"/>
      <c r="O93" s="9"/>
      <c r="P93" s="113"/>
    </row>
    <row r="94" spans="2:16" x14ac:dyDescent="0.2">
      <c r="B94" s="227">
        <f t="shared" si="12"/>
        <v>14</v>
      </c>
      <c r="C94" s="230">
        <f t="shared" si="10"/>
        <v>27737.5</v>
      </c>
      <c r="D94" s="9"/>
      <c r="E94" s="9"/>
      <c r="F94" s="9"/>
      <c r="G94" s="9"/>
      <c r="H94" s="9"/>
      <c r="I94" s="6"/>
      <c r="J94" s="230">
        <f t="shared" si="13"/>
        <v>14</v>
      </c>
      <c r="K94" s="230">
        <f t="shared" si="11"/>
        <v>28745.5</v>
      </c>
      <c r="L94" s="9"/>
      <c r="M94" s="9"/>
      <c r="N94" s="9"/>
      <c r="O94" s="9"/>
      <c r="P94" s="113"/>
    </row>
    <row r="95" spans="2:16" x14ac:dyDescent="0.2">
      <c r="B95" s="227">
        <f t="shared" si="12"/>
        <v>15</v>
      </c>
      <c r="C95" s="230">
        <f t="shared" si="10"/>
        <v>27751.5</v>
      </c>
      <c r="D95" s="9"/>
      <c r="E95" s="9"/>
      <c r="F95" s="9"/>
      <c r="G95" s="9"/>
      <c r="H95" s="9"/>
      <c r="I95" s="6"/>
      <c r="J95" s="230">
        <f t="shared" si="13"/>
        <v>15</v>
      </c>
      <c r="K95" s="230">
        <f t="shared" si="11"/>
        <v>28759.5</v>
      </c>
      <c r="L95" s="9"/>
      <c r="M95" s="9"/>
      <c r="N95" s="9"/>
      <c r="O95" s="9"/>
      <c r="P95" s="113"/>
    </row>
    <row r="96" spans="2:16" x14ac:dyDescent="0.2">
      <c r="B96" s="227">
        <f t="shared" si="12"/>
        <v>16</v>
      </c>
      <c r="C96" s="230">
        <f t="shared" si="10"/>
        <v>27765.5</v>
      </c>
      <c r="D96" s="9"/>
      <c r="E96" s="9"/>
      <c r="F96" s="9"/>
      <c r="G96" s="9"/>
      <c r="H96" s="9"/>
      <c r="I96" s="6"/>
      <c r="J96" s="230">
        <f t="shared" si="13"/>
        <v>16</v>
      </c>
      <c r="K96" s="230">
        <f t="shared" si="11"/>
        <v>28773.5</v>
      </c>
      <c r="L96" s="9"/>
      <c r="M96" s="9"/>
      <c r="N96" s="9"/>
      <c r="O96" s="9"/>
      <c r="P96" s="113"/>
    </row>
    <row r="97" spans="2:16" x14ac:dyDescent="0.2">
      <c r="B97" s="227">
        <f t="shared" si="12"/>
        <v>17</v>
      </c>
      <c r="C97" s="230">
        <f t="shared" si="10"/>
        <v>27779.5</v>
      </c>
      <c r="D97" s="9"/>
      <c r="E97" s="9"/>
      <c r="F97" s="9"/>
      <c r="G97" s="9"/>
      <c r="H97" s="9"/>
      <c r="I97" s="6"/>
      <c r="J97" s="230">
        <f t="shared" si="13"/>
        <v>17</v>
      </c>
      <c r="K97" s="230">
        <f t="shared" si="11"/>
        <v>28787.5</v>
      </c>
      <c r="L97" s="9"/>
      <c r="M97" s="9"/>
      <c r="N97" s="9"/>
      <c r="O97" s="9"/>
      <c r="P97" s="113"/>
    </row>
    <row r="98" spans="2:16" x14ac:dyDescent="0.2">
      <c r="B98" s="227">
        <f t="shared" si="12"/>
        <v>18</v>
      </c>
      <c r="C98" s="230">
        <f t="shared" si="10"/>
        <v>27793.5</v>
      </c>
      <c r="D98" s="9"/>
      <c r="E98" s="9"/>
      <c r="F98" s="9"/>
      <c r="G98" s="9"/>
      <c r="H98" s="9"/>
      <c r="I98" s="6"/>
      <c r="J98" s="230">
        <f t="shared" si="13"/>
        <v>18</v>
      </c>
      <c r="K98" s="230">
        <f t="shared" si="11"/>
        <v>28801.5</v>
      </c>
      <c r="L98" s="9"/>
      <c r="M98" s="9"/>
      <c r="N98" s="9"/>
      <c r="O98" s="9"/>
      <c r="P98" s="113"/>
    </row>
    <row r="99" spans="2:16" x14ac:dyDescent="0.2">
      <c r="B99" s="227">
        <f t="shared" si="12"/>
        <v>19</v>
      </c>
      <c r="C99" s="230">
        <f t="shared" si="10"/>
        <v>27807.5</v>
      </c>
      <c r="D99" s="9"/>
      <c r="E99" s="9"/>
      <c r="F99" s="9"/>
      <c r="G99" s="9"/>
      <c r="H99" s="9"/>
      <c r="I99" s="6"/>
      <c r="J99" s="230">
        <f t="shared" si="13"/>
        <v>19</v>
      </c>
      <c r="K99" s="230">
        <f t="shared" si="11"/>
        <v>28815.5</v>
      </c>
      <c r="L99" s="9"/>
      <c r="M99" s="9"/>
      <c r="N99" s="9"/>
      <c r="O99" s="9"/>
      <c r="P99" s="113"/>
    </row>
    <row r="100" spans="2:16" x14ac:dyDescent="0.2">
      <c r="B100" s="227">
        <f t="shared" si="12"/>
        <v>20</v>
      </c>
      <c r="C100" s="230">
        <f t="shared" si="10"/>
        <v>27821.5</v>
      </c>
      <c r="D100" s="9"/>
      <c r="E100" s="9"/>
      <c r="F100" s="9"/>
      <c r="G100" s="9"/>
      <c r="H100" s="9"/>
      <c r="I100" s="6"/>
      <c r="J100" s="230">
        <f t="shared" si="13"/>
        <v>20</v>
      </c>
      <c r="K100" s="230">
        <f t="shared" si="11"/>
        <v>28829.5</v>
      </c>
      <c r="L100" s="9"/>
      <c r="M100" s="9"/>
      <c r="N100" s="9"/>
      <c r="O100" s="9"/>
      <c r="P100" s="113"/>
    </row>
    <row r="101" spans="2:16" x14ac:dyDescent="0.2">
      <c r="B101" s="227">
        <f t="shared" si="12"/>
        <v>21</v>
      </c>
      <c r="C101" s="230">
        <f t="shared" si="10"/>
        <v>27835.5</v>
      </c>
      <c r="D101" s="9"/>
      <c r="E101" s="9"/>
      <c r="F101" s="9"/>
      <c r="G101" s="9"/>
      <c r="H101" s="9"/>
      <c r="I101" s="6"/>
      <c r="J101" s="230">
        <f t="shared" si="13"/>
        <v>21</v>
      </c>
      <c r="K101" s="230">
        <f t="shared" si="11"/>
        <v>28843.5</v>
      </c>
      <c r="L101" s="9"/>
      <c r="M101" s="9"/>
      <c r="N101" s="9"/>
      <c r="O101" s="9"/>
      <c r="P101" s="113"/>
    </row>
    <row r="102" spans="2:16" x14ac:dyDescent="0.2">
      <c r="B102" s="227">
        <f t="shared" si="12"/>
        <v>22</v>
      </c>
      <c r="C102" s="230">
        <f t="shared" si="10"/>
        <v>27849.5</v>
      </c>
      <c r="D102" s="9"/>
      <c r="E102" s="9"/>
      <c r="F102" s="9"/>
      <c r="G102" s="9"/>
      <c r="H102" s="9"/>
      <c r="I102" s="6"/>
      <c r="J102" s="230">
        <f t="shared" si="13"/>
        <v>22</v>
      </c>
      <c r="K102" s="230">
        <f t="shared" si="11"/>
        <v>28857.5</v>
      </c>
      <c r="L102" s="9"/>
      <c r="M102" s="9"/>
      <c r="N102" s="9"/>
      <c r="O102" s="9"/>
      <c r="P102" s="113"/>
    </row>
    <row r="103" spans="2:16" x14ac:dyDescent="0.2">
      <c r="B103" s="227">
        <f t="shared" si="12"/>
        <v>23</v>
      </c>
      <c r="C103" s="230">
        <f t="shared" si="10"/>
        <v>27863.5</v>
      </c>
      <c r="D103" s="9"/>
      <c r="E103" s="9"/>
      <c r="F103" s="9"/>
      <c r="G103" s="9"/>
      <c r="H103" s="9"/>
      <c r="I103" s="6"/>
      <c r="J103" s="230">
        <f t="shared" si="13"/>
        <v>23</v>
      </c>
      <c r="K103" s="230">
        <f t="shared" si="11"/>
        <v>28871.5</v>
      </c>
      <c r="L103" s="9"/>
      <c r="M103" s="9"/>
      <c r="N103" s="9"/>
      <c r="O103" s="9"/>
      <c r="P103" s="113"/>
    </row>
    <row r="104" spans="2:16" x14ac:dyDescent="0.2">
      <c r="B104" s="227">
        <f t="shared" si="12"/>
        <v>24</v>
      </c>
      <c r="C104" s="230">
        <f t="shared" si="10"/>
        <v>27877.5</v>
      </c>
      <c r="D104" s="9"/>
      <c r="E104" s="9"/>
      <c r="F104" s="9"/>
      <c r="G104" s="9"/>
      <c r="H104" s="9"/>
      <c r="I104" s="6"/>
      <c r="J104" s="230">
        <f t="shared" si="13"/>
        <v>24</v>
      </c>
      <c r="K104" s="230">
        <f t="shared" si="11"/>
        <v>28885.5</v>
      </c>
      <c r="L104" s="9"/>
      <c r="M104" s="9"/>
      <c r="N104" s="9"/>
      <c r="O104" s="9"/>
      <c r="P104" s="113"/>
    </row>
    <row r="105" spans="2:16" x14ac:dyDescent="0.2">
      <c r="B105" s="227">
        <f t="shared" si="12"/>
        <v>25</v>
      </c>
      <c r="C105" s="230">
        <f t="shared" si="10"/>
        <v>27891.5</v>
      </c>
      <c r="D105" s="9"/>
      <c r="E105" s="9"/>
      <c r="F105" s="9"/>
      <c r="G105" s="9"/>
      <c r="H105" s="9"/>
      <c r="I105" s="6"/>
      <c r="J105" s="230">
        <f t="shared" si="13"/>
        <v>25</v>
      </c>
      <c r="K105" s="230">
        <f t="shared" si="11"/>
        <v>28899.5</v>
      </c>
      <c r="L105" s="9"/>
      <c r="M105" s="9"/>
      <c r="N105" s="9"/>
      <c r="O105" s="9"/>
      <c r="P105" s="113"/>
    </row>
    <row r="106" spans="2:16" x14ac:dyDescent="0.2">
      <c r="B106" s="227">
        <f t="shared" si="12"/>
        <v>26</v>
      </c>
      <c r="C106" s="230">
        <f t="shared" si="10"/>
        <v>27905.5</v>
      </c>
      <c r="D106" s="9"/>
      <c r="E106" s="9"/>
      <c r="F106" s="9"/>
      <c r="G106" s="9"/>
      <c r="H106" s="9"/>
      <c r="I106" s="6"/>
      <c r="J106" s="230">
        <f t="shared" si="13"/>
        <v>26</v>
      </c>
      <c r="K106" s="230">
        <f t="shared" si="11"/>
        <v>28913.5</v>
      </c>
      <c r="L106" s="9"/>
      <c r="M106" s="9"/>
      <c r="N106" s="9"/>
      <c r="O106" s="9"/>
      <c r="P106" s="113"/>
    </row>
    <row r="107" spans="2:16" x14ac:dyDescent="0.2">
      <c r="B107" s="227">
        <f t="shared" si="12"/>
        <v>27</v>
      </c>
      <c r="C107" s="230">
        <f t="shared" si="10"/>
        <v>27919.5</v>
      </c>
      <c r="D107" s="9"/>
      <c r="E107" s="9"/>
      <c r="F107" s="9"/>
      <c r="G107" s="9"/>
      <c r="H107" s="9"/>
      <c r="I107" s="6"/>
      <c r="J107" s="230">
        <f t="shared" si="13"/>
        <v>27</v>
      </c>
      <c r="K107" s="230">
        <f t="shared" si="11"/>
        <v>28927.5</v>
      </c>
      <c r="L107" s="9"/>
      <c r="M107" s="9"/>
      <c r="N107" s="9"/>
      <c r="O107" s="9"/>
      <c r="P107" s="113"/>
    </row>
    <row r="108" spans="2:16" x14ac:dyDescent="0.2">
      <c r="B108" s="227">
        <f t="shared" si="12"/>
        <v>28</v>
      </c>
      <c r="C108" s="230">
        <f t="shared" si="10"/>
        <v>27933.5</v>
      </c>
      <c r="D108" s="9"/>
      <c r="E108" s="9"/>
      <c r="F108" s="9"/>
      <c r="G108" s="9"/>
      <c r="H108" s="9"/>
      <c r="I108" s="6"/>
      <c r="J108" s="230">
        <f t="shared" si="13"/>
        <v>28</v>
      </c>
      <c r="K108" s="230">
        <f t="shared" si="11"/>
        <v>28941.5</v>
      </c>
      <c r="L108" s="9"/>
      <c r="M108" s="9"/>
      <c r="N108" s="9"/>
      <c r="O108" s="9"/>
      <c r="P108" s="113"/>
    </row>
    <row r="109" spans="2:16" x14ac:dyDescent="0.2">
      <c r="B109" s="227">
        <f t="shared" si="12"/>
        <v>29</v>
      </c>
      <c r="C109" s="230">
        <f t="shared" si="10"/>
        <v>27947.5</v>
      </c>
      <c r="D109" s="9"/>
      <c r="E109" s="9"/>
      <c r="F109" s="9"/>
      <c r="G109" s="9"/>
      <c r="H109" s="9"/>
      <c r="I109" s="6"/>
      <c r="J109" s="230">
        <f t="shared" si="13"/>
        <v>29</v>
      </c>
      <c r="K109" s="230">
        <f t="shared" si="11"/>
        <v>28955.5</v>
      </c>
      <c r="L109" s="9"/>
      <c r="M109" s="9"/>
      <c r="N109" s="9"/>
      <c r="O109" s="9"/>
      <c r="P109" s="113"/>
    </row>
    <row r="110" spans="2:16" x14ac:dyDescent="0.2">
      <c r="B110" s="227">
        <f t="shared" si="12"/>
        <v>30</v>
      </c>
      <c r="C110" s="230">
        <f t="shared" si="10"/>
        <v>27961.5</v>
      </c>
      <c r="D110" s="9"/>
      <c r="E110" s="9"/>
      <c r="F110" s="9"/>
      <c r="G110" s="9"/>
      <c r="H110" s="9"/>
      <c r="I110" s="6"/>
      <c r="J110" s="230">
        <f t="shared" si="13"/>
        <v>30</v>
      </c>
      <c r="K110" s="230">
        <f t="shared" si="11"/>
        <v>28969.5</v>
      </c>
      <c r="L110" s="9"/>
      <c r="M110" s="9"/>
      <c r="N110" s="9"/>
      <c r="O110" s="9"/>
      <c r="P110" s="113"/>
    </row>
    <row r="111" spans="2:16" x14ac:dyDescent="0.2">
      <c r="B111" s="227">
        <f t="shared" si="12"/>
        <v>31</v>
      </c>
      <c r="C111" s="230">
        <f t="shared" si="10"/>
        <v>27975.5</v>
      </c>
      <c r="D111" s="9"/>
      <c r="E111" s="9"/>
      <c r="F111" s="9"/>
      <c r="G111" s="9"/>
      <c r="H111" s="9"/>
      <c r="I111" s="6"/>
      <c r="J111" s="230">
        <f t="shared" si="13"/>
        <v>31</v>
      </c>
      <c r="K111" s="230">
        <f t="shared" si="11"/>
        <v>28983.5</v>
      </c>
      <c r="L111" s="9"/>
      <c r="M111" s="9"/>
      <c r="N111" s="9"/>
      <c r="O111" s="9"/>
      <c r="P111" s="113"/>
    </row>
    <row r="112" spans="2:16" x14ac:dyDescent="0.2">
      <c r="B112" s="227">
        <f t="shared" si="12"/>
        <v>32</v>
      </c>
      <c r="C112" s="230">
        <f t="shared" si="10"/>
        <v>27989.5</v>
      </c>
      <c r="D112" s="9"/>
      <c r="E112" s="9"/>
      <c r="F112" s="9"/>
      <c r="G112" s="9"/>
      <c r="H112" s="9"/>
      <c r="I112" s="6"/>
      <c r="J112" s="230">
        <f t="shared" si="13"/>
        <v>32</v>
      </c>
      <c r="K112" s="230">
        <f t="shared" si="11"/>
        <v>28997.5</v>
      </c>
      <c r="L112" s="9"/>
      <c r="M112" s="9"/>
      <c r="N112" s="9"/>
      <c r="O112" s="9"/>
      <c r="P112" s="113"/>
    </row>
    <row r="113" spans="2:16" x14ac:dyDescent="0.2">
      <c r="B113" s="227">
        <f t="shared" si="12"/>
        <v>33</v>
      </c>
      <c r="C113" s="230">
        <f t="shared" si="10"/>
        <v>28003.5</v>
      </c>
      <c r="D113" s="9"/>
      <c r="E113" s="9"/>
      <c r="F113" s="9"/>
      <c r="G113" s="9"/>
      <c r="H113" s="9"/>
      <c r="I113" s="6"/>
      <c r="J113" s="230">
        <f t="shared" si="13"/>
        <v>33</v>
      </c>
      <c r="K113" s="230">
        <f t="shared" si="11"/>
        <v>29011.5</v>
      </c>
      <c r="L113" s="9"/>
      <c r="M113" s="9"/>
      <c r="N113" s="9"/>
      <c r="O113" s="9"/>
      <c r="P113" s="113"/>
    </row>
    <row r="114" spans="2:16" x14ac:dyDescent="0.2">
      <c r="B114" s="227">
        <f t="shared" si="12"/>
        <v>34</v>
      </c>
      <c r="C114" s="230">
        <f t="shared" si="10"/>
        <v>28017.5</v>
      </c>
      <c r="D114" s="9"/>
      <c r="E114" s="9"/>
      <c r="F114" s="9"/>
      <c r="G114" s="9"/>
      <c r="H114" s="9"/>
      <c r="I114" s="6"/>
      <c r="J114" s="230">
        <f t="shared" si="13"/>
        <v>34</v>
      </c>
      <c r="K114" s="230">
        <f t="shared" si="11"/>
        <v>29025.5</v>
      </c>
      <c r="L114" s="9"/>
      <c r="M114" s="9"/>
      <c r="N114" s="9"/>
      <c r="O114" s="9"/>
      <c r="P114" s="113"/>
    </row>
    <row r="115" spans="2:16" x14ac:dyDescent="0.2">
      <c r="B115" s="227">
        <f t="shared" si="12"/>
        <v>35</v>
      </c>
      <c r="C115" s="230">
        <f t="shared" si="10"/>
        <v>28031.5</v>
      </c>
      <c r="D115" s="9"/>
      <c r="E115" s="9"/>
      <c r="F115" s="9"/>
      <c r="G115" s="9"/>
      <c r="H115" s="9"/>
      <c r="I115" s="6"/>
      <c r="J115" s="230">
        <f t="shared" si="13"/>
        <v>35</v>
      </c>
      <c r="K115" s="230">
        <f t="shared" si="11"/>
        <v>29039.5</v>
      </c>
      <c r="L115" s="9"/>
      <c r="M115" s="9"/>
      <c r="N115" s="9"/>
      <c r="O115" s="9"/>
      <c r="P115" s="113"/>
    </row>
    <row r="116" spans="2:16" x14ac:dyDescent="0.2">
      <c r="B116" s="227">
        <f t="shared" si="12"/>
        <v>36</v>
      </c>
      <c r="C116" s="230">
        <f t="shared" si="10"/>
        <v>28045.5</v>
      </c>
      <c r="D116" s="9"/>
      <c r="E116" s="9"/>
      <c r="F116" s="9"/>
      <c r="G116" s="9"/>
      <c r="H116" s="9"/>
      <c r="I116" s="6"/>
      <c r="J116" s="230">
        <f t="shared" si="13"/>
        <v>36</v>
      </c>
      <c r="K116" s="230">
        <f t="shared" si="11"/>
        <v>29053.5</v>
      </c>
      <c r="L116" s="9"/>
      <c r="M116" s="9"/>
      <c r="N116" s="9"/>
      <c r="O116" s="9"/>
      <c r="P116" s="113"/>
    </row>
    <row r="117" spans="2:16" x14ac:dyDescent="0.2">
      <c r="B117" s="227">
        <f t="shared" si="12"/>
        <v>37</v>
      </c>
      <c r="C117" s="230">
        <f t="shared" si="10"/>
        <v>28059.5</v>
      </c>
      <c r="D117" s="9"/>
      <c r="E117" s="9"/>
      <c r="F117" s="9"/>
      <c r="G117" s="9"/>
      <c r="H117" s="9"/>
      <c r="I117" s="6"/>
      <c r="J117" s="230">
        <f t="shared" si="13"/>
        <v>37</v>
      </c>
      <c r="K117" s="230">
        <f t="shared" si="11"/>
        <v>29067.5</v>
      </c>
      <c r="L117" s="9"/>
      <c r="M117" s="9"/>
      <c r="N117" s="9"/>
      <c r="O117" s="9"/>
      <c r="P117" s="113"/>
    </row>
    <row r="118" spans="2:16" x14ac:dyDescent="0.2">
      <c r="B118" s="227">
        <f t="shared" si="12"/>
        <v>38</v>
      </c>
      <c r="C118" s="230">
        <f t="shared" si="10"/>
        <v>28073.5</v>
      </c>
      <c r="D118" s="9"/>
      <c r="E118" s="9"/>
      <c r="F118" s="9"/>
      <c r="G118" s="9"/>
      <c r="H118" s="9"/>
      <c r="I118" s="6"/>
      <c r="J118" s="230">
        <f t="shared" si="13"/>
        <v>38</v>
      </c>
      <c r="K118" s="230">
        <f t="shared" si="11"/>
        <v>29081.5</v>
      </c>
      <c r="L118" s="9"/>
      <c r="M118" s="9"/>
      <c r="N118" s="9"/>
      <c r="O118" s="9"/>
      <c r="P118" s="113"/>
    </row>
    <row r="119" spans="2:16" x14ac:dyDescent="0.2">
      <c r="B119" s="227">
        <f t="shared" si="12"/>
        <v>39</v>
      </c>
      <c r="C119" s="230">
        <f t="shared" si="10"/>
        <v>28087.5</v>
      </c>
      <c r="D119" s="9"/>
      <c r="E119" s="9"/>
      <c r="F119" s="9"/>
      <c r="G119" s="9"/>
      <c r="H119" s="9"/>
      <c r="I119" s="6"/>
      <c r="J119" s="230">
        <f t="shared" si="13"/>
        <v>39</v>
      </c>
      <c r="K119" s="230">
        <f t="shared" si="11"/>
        <v>29095.5</v>
      </c>
      <c r="L119" s="9"/>
      <c r="M119" s="9"/>
      <c r="N119" s="9"/>
      <c r="O119" s="9"/>
      <c r="P119" s="113"/>
    </row>
    <row r="120" spans="2:16" x14ac:dyDescent="0.2">
      <c r="B120" s="227">
        <f t="shared" si="12"/>
        <v>40</v>
      </c>
      <c r="C120" s="230">
        <f t="shared" si="10"/>
        <v>28101.5</v>
      </c>
      <c r="D120" s="9"/>
      <c r="E120" s="9"/>
      <c r="F120" s="9"/>
      <c r="G120" s="9"/>
      <c r="H120" s="9"/>
      <c r="I120" s="6"/>
      <c r="J120" s="230">
        <f t="shared" si="13"/>
        <v>40</v>
      </c>
      <c r="K120" s="230">
        <f t="shared" si="11"/>
        <v>29109.5</v>
      </c>
      <c r="L120" s="9"/>
      <c r="M120" s="9"/>
      <c r="N120" s="9"/>
      <c r="O120" s="9"/>
      <c r="P120" s="113"/>
    </row>
    <row r="121" spans="2:16" x14ac:dyDescent="0.2">
      <c r="B121" s="227">
        <f t="shared" si="12"/>
        <v>41</v>
      </c>
      <c r="C121" s="230">
        <f t="shared" si="10"/>
        <v>28115.5</v>
      </c>
      <c r="D121" s="9"/>
      <c r="E121" s="9"/>
      <c r="F121" s="9"/>
      <c r="G121" s="9"/>
      <c r="H121" s="9"/>
      <c r="I121" s="6"/>
      <c r="J121" s="230">
        <f t="shared" si="13"/>
        <v>41</v>
      </c>
      <c r="K121" s="230">
        <f t="shared" si="11"/>
        <v>29123.5</v>
      </c>
      <c r="L121" s="9"/>
      <c r="M121" s="9"/>
      <c r="N121" s="9"/>
      <c r="O121" s="9"/>
      <c r="P121" s="113"/>
    </row>
    <row r="122" spans="2:16" x14ac:dyDescent="0.2">
      <c r="B122" s="227">
        <f t="shared" si="12"/>
        <v>42</v>
      </c>
      <c r="C122" s="230">
        <f t="shared" si="10"/>
        <v>28129.5</v>
      </c>
      <c r="D122" s="9"/>
      <c r="E122" s="9"/>
      <c r="F122" s="9"/>
      <c r="G122" s="9"/>
      <c r="H122" s="9"/>
      <c r="I122" s="6"/>
      <c r="J122" s="230">
        <f t="shared" si="13"/>
        <v>42</v>
      </c>
      <c r="K122" s="230">
        <f t="shared" si="11"/>
        <v>29137.5</v>
      </c>
      <c r="L122" s="9"/>
      <c r="M122" s="9"/>
      <c r="N122" s="9"/>
      <c r="O122" s="9"/>
      <c r="P122" s="113"/>
    </row>
    <row r="123" spans="2:16" x14ac:dyDescent="0.2">
      <c r="B123" s="227">
        <f t="shared" si="12"/>
        <v>43</v>
      </c>
      <c r="C123" s="230">
        <f t="shared" si="10"/>
        <v>28143.5</v>
      </c>
      <c r="D123" s="9"/>
      <c r="E123" s="9"/>
      <c r="F123" s="9"/>
      <c r="G123" s="9"/>
      <c r="H123" s="9"/>
      <c r="I123" s="6"/>
      <c r="J123" s="230">
        <f t="shared" si="13"/>
        <v>43</v>
      </c>
      <c r="K123" s="230">
        <f t="shared" si="11"/>
        <v>29151.5</v>
      </c>
      <c r="L123" s="9"/>
      <c r="M123" s="9"/>
      <c r="N123" s="9"/>
      <c r="O123" s="9"/>
      <c r="P123" s="113"/>
    </row>
    <row r="124" spans="2:16" x14ac:dyDescent="0.2">
      <c r="B124" s="227">
        <f t="shared" si="12"/>
        <v>44</v>
      </c>
      <c r="C124" s="230">
        <f t="shared" si="10"/>
        <v>28157.5</v>
      </c>
      <c r="D124" s="9"/>
      <c r="E124" s="9"/>
      <c r="F124" s="9"/>
      <c r="G124" s="9"/>
      <c r="H124" s="9"/>
      <c r="I124" s="6"/>
      <c r="J124" s="230">
        <f t="shared" si="13"/>
        <v>44</v>
      </c>
      <c r="K124" s="230">
        <f t="shared" si="11"/>
        <v>29165.5</v>
      </c>
      <c r="L124" s="9"/>
      <c r="M124" s="9"/>
      <c r="N124" s="9"/>
      <c r="O124" s="9"/>
      <c r="P124" s="113"/>
    </row>
    <row r="125" spans="2:16" x14ac:dyDescent="0.2">
      <c r="B125" s="227">
        <f t="shared" si="12"/>
        <v>45</v>
      </c>
      <c r="C125" s="230">
        <f t="shared" si="10"/>
        <v>28171.5</v>
      </c>
      <c r="D125" s="9"/>
      <c r="E125" s="9"/>
      <c r="F125" s="9"/>
      <c r="G125" s="9"/>
      <c r="H125" s="9"/>
      <c r="I125" s="6"/>
      <c r="J125" s="230">
        <f t="shared" si="13"/>
        <v>45</v>
      </c>
      <c r="K125" s="230">
        <f t="shared" si="11"/>
        <v>29179.5</v>
      </c>
      <c r="L125" s="9"/>
      <c r="M125" s="9"/>
      <c r="N125" s="9"/>
      <c r="O125" s="9"/>
      <c r="P125" s="113"/>
    </row>
    <row r="126" spans="2:16" x14ac:dyDescent="0.2">
      <c r="B126" s="227">
        <f t="shared" si="12"/>
        <v>46</v>
      </c>
      <c r="C126" s="230">
        <f t="shared" si="10"/>
        <v>28185.5</v>
      </c>
      <c r="D126" s="9"/>
      <c r="E126" s="9"/>
      <c r="F126" s="9"/>
      <c r="G126" s="9"/>
      <c r="H126" s="9"/>
      <c r="I126" s="6"/>
      <c r="J126" s="230">
        <f t="shared" si="13"/>
        <v>46</v>
      </c>
      <c r="K126" s="230">
        <f t="shared" si="11"/>
        <v>29193.5</v>
      </c>
      <c r="L126" s="9"/>
      <c r="M126" s="9"/>
      <c r="N126" s="9"/>
      <c r="O126" s="9"/>
      <c r="P126" s="113"/>
    </row>
    <row r="127" spans="2:16" x14ac:dyDescent="0.2">
      <c r="B127" s="227">
        <f t="shared" si="12"/>
        <v>47</v>
      </c>
      <c r="C127" s="230">
        <f t="shared" si="10"/>
        <v>28199.5</v>
      </c>
      <c r="D127" s="9"/>
      <c r="E127" s="9"/>
      <c r="F127" s="9"/>
      <c r="G127" s="9"/>
      <c r="H127" s="9"/>
      <c r="I127" s="6"/>
      <c r="J127" s="230">
        <f t="shared" si="13"/>
        <v>47</v>
      </c>
      <c r="K127" s="230">
        <f t="shared" si="11"/>
        <v>29207.5</v>
      </c>
      <c r="L127" s="9"/>
      <c r="M127" s="9"/>
      <c r="N127" s="9"/>
      <c r="O127" s="9"/>
      <c r="P127" s="113"/>
    </row>
    <row r="128" spans="2:16" x14ac:dyDescent="0.2">
      <c r="B128" s="227">
        <f t="shared" si="12"/>
        <v>48</v>
      </c>
      <c r="C128" s="230">
        <f t="shared" si="10"/>
        <v>28213.5</v>
      </c>
      <c r="D128" s="9"/>
      <c r="E128" s="9"/>
      <c r="F128" s="9"/>
      <c r="G128" s="9"/>
      <c r="H128" s="9"/>
      <c r="I128" s="6"/>
      <c r="J128" s="230">
        <f t="shared" si="13"/>
        <v>48</v>
      </c>
      <c r="K128" s="230">
        <f t="shared" si="11"/>
        <v>29221.5</v>
      </c>
      <c r="L128" s="9"/>
      <c r="M128" s="9"/>
      <c r="N128" s="9"/>
      <c r="O128" s="9"/>
      <c r="P128" s="113"/>
    </row>
    <row r="129" spans="2:16" x14ac:dyDescent="0.2">
      <c r="B129" s="227">
        <f t="shared" si="12"/>
        <v>49</v>
      </c>
      <c r="C129" s="230">
        <f t="shared" si="10"/>
        <v>28227.5</v>
      </c>
      <c r="D129" s="9"/>
      <c r="E129" s="9"/>
      <c r="F129" s="9"/>
      <c r="G129" s="9"/>
      <c r="H129" s="9"/>
      <c r="I129" s="6"/>
      <c r="J129" s="230">
        <f t="shared" si="13"/>
        <v>49</v>
      </c>
      <c r="K129" s="230">
        <f t="shared" si="11"/>
        <v>29235.5</v>
      </c>
      <c r="L129" s="9"/>
      <c r="M129" s="9"/>
      <c r="N129" s="9"/>
      <c r="O129" s="9"/>
      <c r="P129" s="113"/>
    </row>
    <row r="130" spans="2:16" x14ac:dyDescent="0.2">
      <c r="B130" s="227">
        <f t="shared" si="12"/>
        <v>50</v>
      </c>
      <c r="C130" s="230">
        <f t="shared" si="10"/>
        <v>28241.5</v>
      </c>
      <c r="D130" s="9"/>
      <c r="E130" s="9"/>
      <c r="F130" s="9"/>
      <c r="G130" s="9"/>
      <c r="H130" s="9"/>
      <c r="I130" s="6"/>
      <c r="J130" s="230">
        <f t="shared" si="13"/>
        <v>50</v>
      </c>
      <c r="K130" s="230">
        <f t="shared" si="11"/>
        <v>29249.5</v>
      </c>
      <c r="L130" s="9"/>
      <c r="M130" s="9"/>
      <c r="N130" s="9"/>
      <c r="O130" s="9"/>
      <c r="P130" s="113"/>
    </row>
    <row r="131" spans="2:16" x14ac:dyDescent="0.2">
      <c r="B131" s="227">
        <f t="shared" si="12"/>
        <v>51</v>
      </c>
      <c r="C131" s="230">
        <f t="shared" si="10"/>
        <v>28255.5</v>
      </c>
      <c r="D131" s="9"/>
      <c r="E131" s="9"/>
      <c r="F131" s="9"/>
      <c r="G131" s="9"/>
      <c r="H131" s="9"/>
      <c r="I131" s="6"/>
      <c r="J131" s="230">
        <f t="shared" si="13"/>
        <v>51</v>
      </c>
      <c r="K131" s="230">
        <f t="shared" si="11"/>
        <v>29263.5</v>
      </c>
      <c r="L131" s="9"/>
      <c r="M131" s="9"/>
      <c r="N131" s="9"/>
      <c r="O131" s="9"/>
      <c r="P131" s="113"/>
    </row>
    <row r="132" spans="2:16" x14ac:dyDescent="0.2">
      <c r="B132" s="227">
        <f t="shared" si="12"/>
        <v>52</v>
      </c>
      <c r="C132" s="230">
        <f t="shared" si="10"/>
        <v>28269.5</v>
      </c>
      <c r="D132" s="9"/>
      <c r="E132" s="9"/>
      <c r="F132" s="9"/>
      <c r="G132" s="9"/>
      <c r="H132" s="9"/>
      <c r="I132" s="6"/>
      <c r="J132" s="230">
        <f t="shared" si="13"/>
        <v>52</v>
      </c>
      <c r="K132" s="230">
        <f t="shared" si="11"/>
        <v>29277.5</v>
      </c>
      <c r="L132" s="9"/>
      <c r="M132" s="9"/>
      <c r="N132" s="9"/>
      <c r="O132" s="9"/>
      <c r="P132" s="113"/>
    </row>
    <row r="133" spans="2:16" x14ac:dyDescent="0.2">
      <c r="B133" s="227">
        <f t="shared" si="12"/>
        <v>53</v>
      </c>
      <c r="C133" s="230">
        <f t="shared" si="10"/>
        <v>28283.5</v>
      </c>
      <c r="D133" s="9"/>
      <c r="E133" s="9"/>
      <c r="F133" s="9"/>
      <c r="G133" s="9"/>
      <c r="H133" s="9"/>
      <c r="I133" s="6"/>
      <c r="J133" s="230">
        <f t="shared" si="13"/>
        <v>53</v>
      </c>
      <c r="K133" s="230">
        <f t="shared" si="11"/>
        <v>29291.5</v>
      </c>
      <c r="L133" s="9"/>
      <c r="M133" s="9"/>
      <c r="N133" s="9"/>
      <c r="O133" s="9"/>
      <c r="P133" s="113"/>
    </row>
    <row r="134" spans="2:16" x14ac:dyDescent="0.2">
      <c r="B134" s="227">
        <f t="shared" si="12"/>
        <v>54</v>
      </c>
      <c r="C134" s="230">
        <f t="shared" si="10"/>
        <v>28297.5</v>
      </c>
      <c r="D134" s="9"/>
      <c r="E134" s="9"/>
      <c r="F134" s="9"/>
      <c r="G134" s="9"/>
      <c r="H134" s="9"/>
      <c r="I134" s="6"/>
      <c r="J134" s="230">
        <f t="shared" si="13"/>
        <v>54</v>
      </c>
      <c r="K134" s="230">
        <f t="shared" si="11"/>
        <v>29305.5</v>
      </c>
      <c r="L134" s="9"/>
      <c r="M134" s="9"/>
      <c r="N134" s="9"/>
      <c r="O134" s="9"/>
      <c r="P134" s="113"/>
    </row>
    <row r="135" spans="2:16" x14ac:dyDescent="0.2">
      <c r="B135" s="227">
        <f t="shared" si="12"/>
        <v>55</v>
      </c>
      <c r="C135" s="230">
        <f t="shared" si="10"/>
        <v>28311.5</v>
      </c>
      <c r="D135" s="9"/>
      <c r="E135" s="9"/>
      <c r="F135" s="9"/>
      <c r="G135" s="9"/>
      <c r="H135" s="9"/>
      <c r="I135" s="6"/>
      <c r="J135" s="230">
        <f t="shared" si="13"/>
        <v>55</v>
      </c>
      <c r="K135" s="230">
        <f t="shared" si="11"/>
        <v>29319.5</v>
      </c>
      <c r="L135" s="9"/>
      <c r="M135" s="9"/>
      <c r="N135" s="9"/>
      <c r="O135" s="9"/>
      <c r="P135" s="113"/>
    </row>
    <row r="136" spans="2:16" x14ac:dyDescent="0.2">
      <c r="B136" s="227">
        <f t="shared" si="12"/>
        <v>56</v>
      </c>
      <c r="C136" s="230">
        <f t="shared" si="10"/>
        <v>28325.5</v>
      </c>
      <c r="D136" s="9"/>
      <c r="E136" s="9"/>
      <c r="F136" s="9"/>
      <c r="G136" s="9"/>
      <c r="H136" s="9"/>
      <c r="I136" s="6"/>
      <c r="J136" s="230">
        <f t="shared" si="13"/>
        <v>56</v>
      </c>
      <c r="K136" s="230">
        <f t="shared" si="11"/>
        <v>29333.5</v>
      </c>
      <c r="L136" s="9"/>
      <c r="M136" s="9"/>
      <c r="N136" s="9"/>
      <c r="O136" s="9"/>
      <c r="P136" s="113"/>
    </row>
    <row r="137" spans="2:16" x14ac:dyDescent="0.2">
      <c r="B137" s="227">
        <f t="shared" si="12"/>
        <v>57</v>
      </c>
      <c r="C137" s="230">
        <f t="shared" si="10"/>
        <v>28339.5</v>
      </c>
      <c r="D137" s="9"/>
      <c r="E137" s="9"/>
      <c r="F137" s="9"/>
      <c r="G137" s="9"/>
      <c r="H137" s="9"/>
      <c r="I137" s="6"/>
      <c r="J137" s="230">
        <f t="shared" si="13"/>
        <v>57</v>
      </c>
      <c r="K137" s="230">
        <f t="shared" si="11"/>
        <v>29347.5</v>
      </c>
      <c r="L137" s="9"/>
      <c r="M137" s="9"/>
      <c r="N137" s="9"/>
      <c r="O137" s="9"/>
      <c r="P137" s="113"/>
    </row>
    <row r="138" spans="2:16" x14ac:dyDescent="0.2">
      <c r="B138" s="227">
        <f t="shared" si="12"/>
        <v>58</v>
      </c>
      <c r="C138" s="230">
        <f t="shared" si="10"/>
        <v>28353.5</v>
      </c>
      <c r="D138" s="9"/>
      <c r="E138" s="9"/>
      <c r="F138" s="9"/>
      <c r="G138" s="9"/>
      <c r="H138" s="9"/>
      <c r="I138" s="6"/>
      <c r="J138" s="230">
        <f t="shared" si="13"/>
        <v>58</v>
      </c>
      <c r="K138" s="230">
        <f t="shared" si="11"/>
        <v>29361.5</v>
      </c>
      <c r="L138" s="9"/>
      <c r="M138" s="9"/>
      <c r="N138" s="9"/>
      <c r="O138" s="9"/>
      <c r="P138" s="113"/>
    </row>
    <row r="139" spans="2:16" x14ac:dyDescent="0.2">
      <c r="B139" s="227">
        <f t="shared" si="12"/>
        <v>59</v>
      </c>
      <c r="C139" s="230">
        <f t="shared" si="10"/>
        <v>28367.5</v>
      </c>
      <c r="D139" s="9"/>
      <c r="E139" s="9"/>
      <c r="F139" s="9"/>
      <c r="G139" s="9"/>
      <c r="H139" s="9"/>
      <c r="I139" s="6"/>
      <c r="J139" s="230">
        <f t="shared" si="13"/>
        <v>59</v>
      </c>
      <c r="K139" s="230">
        <f t="shared" si="11"/>
        <v>29375.5</v>
      </c>
      <c r="L139" s="9"/>
      <c r="M139" s="9"/>
      <c r="N139" s="9"/>
      <c r="O139" s="9"/>
      <c r="P139" s="113"/>
    </row>
    <row r="140" spans="2:16" x14ac:dyDescent="0.2">
      <c r="B140" s="227">
        <f t="shared" si="12"/>
        <v>60</v>
      </c>
      <c r="C140" s="230">
        <f t="shared" si="10"/>
        <v>28381.5</v>
      </c>
      <c r="D140" s="9"/>
      <c r="E140" s="9"/>
      <c r="F140" s="9"/>
      <c r="G140" s="9"/>
      <c r="H140" s="9"/>
      <c r="I140" s="6"/>
      <c r="J140" s="230">
        <f t="shared" si="13"/>
        <v>60</v>
      </c>
      <c r="K140" s="230">
        <f t="shared" si="11"/>
        <v>29389.5</v>
      </c>
      <c r="L140" s="9"/>
      <c r="M140" s="9"/>
      <c r="N140" s="9"/>
      <c r="O140" s="9"/>
      <c r="P140" s="113"/>
    </row>
    <row r="141" spans="2:16" x14ac:dyDescent="0.2">
      <c r="B141" s="227">
        <f t="shared" si="12"/>
        <v>61</v>
      </c>
      <c r="C141" s="230">
        <f t="shared" si="10"/>
        <v>28395.5</v>
      </c>
      <c r="D141" s="9"/>
      <c r="E141" s="9"/>
      <c r="F141" s="9"/>
      <c r="G141" s="9"/>
      <c r="H141" s="9"/>
      <c r="I141" s="6"/>
      <c r="J141" s="230">
        <f t="shared" si="13"/>
        <v>61</v>
      </c>
      <c r="K141" s="230">
        <f t="shared" si="11"/>
        <v>29403.5</v>
      </c>
      <c r="L141" s="9"/>
      <c r="M141" s="9"/>
      <c r="N141" s="9"/>
      <c r="O141" s="9"/>
      <c r="P141" s="113"/>
    </row>
    <row r="142" spans="2:16" x14ac:dyDescent="0.2">
      <c r="B142" s="227">
        <f t="shared" si="12"/>
        <v>62</v>
      </c>
      <c r="C142" s="230">
        <f t="shared" si="10"/>
        <v>28409.5</v>
      </c>
      <c r="D142" s="9"/>
      <c r="E142" s="9"/>
      <c r="F142" s="9"/>
      <c r="G142" s="9"/>
      <c r="H142" s="9"/>
      <c r="I142" s="6"/>
      <c r="J142" s="230">
        <f t="shared" si="13"/>
        <v>62</v>
      </c>
      <c r="K142" s="230">
        <f t="shared" si="11"/>
        <v>29417.5</v>
      </c>
      <c r="L142" s="9"/>
      <c r="M142" s="9"/>
      <c r="N142" s="9"/>
      <c r="O142" s="9"/>
      <c r="P142" s="113"/>
    </row>
    <row r="143" spans="2:16" x14ac:dyDescent="0.2">
      <c r="B143" s="227">
        <f t="shared" si="12"/>
        <v>63</v>
      </c>
      <c r="C143" s="230">
        <f t="shared" si="10"/>
        <v>28423.5</v>
      </c>
      <c r="D143" s="9"/>
      <c r="E143" s="9"/>
      <c r="F143" s="9"/>
      <c r="G143" s="9"/>
      <c r="H143" s="9"/>
      <c r="I143" s="6"/>
      <c r="J143" s="230">
        <f t="shared" si="13"/>
        <v>63</v>
      </c>
      <c r="K143" s="230">
        <f t="shared" si="11"/>
        <v>29431.5</v>
      </c>
      <c r="L143" s="9"/>
      <c r="M143" s="9"/>
      <c r="N143" s="9"/>
      <c r="O143" s="9"/>
      <c r="P143" s="113"/>
    </row>
    <row r="144" spans="2:16" ht="13.5" thickBot="1" x14ac:dyDescent="0.25">
      <c r="B144" s="228">
        <f t="shared" si="12"/>
        <v>64</v>
      </c>
      <c r="C144" s="231">
        <f t="shared" si="10"/>
        <v>28437.5</v>
      </c>
      <c r="D144" s="174"/>
      <c r="E144" s="174"/>
      <c r="F144" s="174"/>
      <c r="G144" s="174"/>
      <c r="H144" s="174"/>
      <c r="I144" s="81"/>
      <c r="J144" s="231">
        <f t="shared" si="13"/>
        <v>64</v>
      </c>
      <c r="K144" s="231">
        <f t="shared" si="11"/>
        <v>29445.5</v>
      </c>
      <c r="L144" s="174"/>
      <c r="M144" s="174"/>
      <c r="N144" s="174"/>
      <c r="O144" s="174"/>
      <c r="P144" s="184"/>
    </row>
    <row r="145" spans="1:16" x14ac:dyDescent="0.2">
      <c r="A145" s="412">
        <v>5</v>
      </c>
      <c r="B145" s="83"/>
      <c r="C145" s="83"/>
      <c r="D145" s="141"/>
      <c r="E145" s="418" t="s">
        <v>20</v>
      </c>
      <c r="F145" s="419"/>
      <c r="G145" s="419" t="s">
        <v>22</v>
      </c>
      <c r="H145" s="419"/>
      <c r="I145" s="88" t="s">
        <v>65</v>
      </c>
      <c r="J145" s="419" t="s">
        <v>39</v>
      </c>
      <c r="K145" s="419"/>
      <c r="L145" s="89" t="s">
        <v>21</v>
      </c>
      <c r="M145" s="83"/>
      <c r="N145" s="83"/>
      <c r="O145" s="83"/>
      <c r="P145" s="83"/>
    </row>
    <row r="146" spans="1:16" ht="15" customHeight="1" thickBot="1" x14ac:dyDescent="0.3">
      <c r="A146" s="413"/>
      <c r="B146" s="83"/>
      <c r="C146" s="83"/>
      <c r="D146" s="142"/>
      <c r="E146" s="414" t="s">
        <v>147</v>
      </c>
      <c r="F146" s="415"/>
      <c r="G146" s="415"/>
      <c r="H146" s="415"/>
      <c r="I146" s="415"/>
      <c r="J146" s="415"/>
      <c r="K146" s="415"/>
      <c r="L146" s="417"/>
      <c r="M146" s="83"/>
      <c r="N146" s="83"/>
      <c r="O146" s="83"/>
      <c r="P146" s="83"/>
    </row>
    <row r="147" spans="1:16" ht="13.5" thickBot="1" x14ac:dyDescent="0.25">
      <c r="B147" s="92" t="s">
        <v>111</v>
      </c>
      <c r="C147" s="93" t="s">
        <v>112</v>
      </c>
      <c r="D147" s="95" t="s">
        <v>113</v>
      </c>
      <c r="E147" s="95" t="s">
        <v>114</v>
      </c>
      <c r="F147" s="95" t="s">
        <v>115</v>
      </c>
      <c r="G147" s="95" t="s">
        <v>116</v>
      </c>
      <c r="H147" s="96" t="s">
        <v>117</v>
      </c>
      <c r="I147" s="75"/>
      <c r="J147" s="92" t="s">
        <v>111</v>
      </c>
      <c r="K147" s="93" t="s">
        <v>118</v>
      </c>
      <c r="L147" s="95" t="s">
        <v>113</v>
      </c>
      <c r="M147" s="95" t="s">
        <v>114</v>
      </c>
      <c r="N147" s="95" t="s">
        <v>115</v>
      </c>
      <c r="O147" s="95" t="s">
        <v>116</v>
      </c>
      <c r="P147" s="96" t="s">
        <v>117</v>
      </c>
    </row>
    <row r="148" spans="1:16" x14ac:dyDescent="0.2">
      <c r="B148" s="226">
        <v>1</v>
      </c>
      <c r="C148" s="229">
        <f>28500.5-955.5+B148*7</f>
        <v>27552</v>
      </c>
      <c r="D148" s="100"/>
      <c r="E148" s="100"/>
      <c r="F148" s="100"/>
      <c r="G148" s="100"/>
      <c r="H148" s="211"/>
      <c r="I148" s="6"/>
      <c r="J148" s="126">
        <v>1</v>
      </c>
      <c r="K148" s="126">
        <f>28500.5+52.5+J148*7</f>
        <v>28560</v>
      </c>
      <c r="L148" s="102"/>
      <c r="M148" s="102"/>
      <c r="N148" s="102"/>
      <c r="O148" s="102"/>
      <c r="P148" s="271"/>
    </row>
    <row r="149" spans="1:16" x14ac:dyDescent="0.2">
      <c r="B149" s="227">
        <v>2</v>
      </c>
      <c r="C149" s="230">
        <f t="shared" ref="C149:C212" si="14">28500.5-955.5+B149*7</f>
        <v>27559</v>
      </c>
      <c r="D149" s="9"/>
      <c r="E149" s="9"/>
      <c r="F149" s="9"/>
      <c r="G149" s="9"/>
      <c r="H149" s="9"/>
      <c r="I149" s="6"/>
      <c r="J149" s="125">
        <v>2</v>
      </c>
      <c r="K149" s="125">
        <f t="shared" ref="K149:K212" si="15">28500.5+52.5+J149*7</f>
        <v>28567</v>
      </c>
      <c r="L149" s="15"/>
      <c r="M149" s="15"/>
      <c r="N149" s="15"/>
      <c r="O149" s="15"/>
      <c r="P149" s="263"/>
    </row>
    <row r="150" spans="1:16" x14ac:dyDescent="0.2">
      <c r="B150" s="227">
        <f>SUM(B149+1)</f>
        <v>3</v>
      </c>
      <c r="C150" s="230">
        <f t="shared" si="14"/>
        <v>27566</v>
      </c>
      <c r="D150" s="9"/>
      <c r="E150" s="9"/>
      <c r="F150" s="9"/>
      <c r="G150" s="9"/>
      <c r="H150" s="9"/>
      <c r="I150" s="6"/>
      <c r="J150" s="125">
        <f>SUM(J149+1)</f>
        <v>3</v>
      </c>
      <c r="K150" s="125">
        <f t="shared" si="15"/>
        <v>28574</v>
      </c>
      <c r="L150" s="15"/>
      <c r="M150" s="15"/>
      <c r="N150" s="15"/>
      <c r="O150" s="15"/>
      <c r="P150" s="263"/>
    </row>
    <row r="151" spans="1:16" x14ac:dyDescent="0.2">
      <c r="B151" s="227">
        <f t="shared" ref="B151:B214" si="16">SUM(B150+1)</f>
        <v>4</v>
      </c>
      <c r="C151" s="230">
        <f t="shared" si="14"/>
        <v>27573</v>
      </c>
      <c r="D151" s="9"/>
      <c r="E151" s="9"/>
      <c r="F151" s="9"/>
      <c r="G151" s="9"/>
      <c r="H151" s="9"/>
      <c r="I151" s="6"/>
      <c r="J151" s="125">
        <f t="shared" ref="J151:J214" si="17">SUM(J150+1)</f>
        <v>4</v>
      </c>
      <c r="K151" s="125">
        <f t="shared" si="15"/>
        <v>28581</v>
      </c>
      <c r="L151" s="15"/>
      <c r="M151" s="15"/>
      <c r="N151" s="15"/>
      <c r="O151" s="15"/>
      <c r="P151" s="263"/>
    </row>
    <row r="152" spans="1:16" x14ac:dyDescent="0.2">
      <c r="B152" s="227">
        <f t="shared" si="16"/>
        <v>5</v>
      </c>
      <c r="C152" s="230">
        <f t="shared" si="14"/>
        <v>27580</v>
      </c>
      <c r="D152" s="9"/>
      <c r="E152" s="9"/>
      <c r="F152" s="9"/>
      <c r="G152" s="9"/>
      <c r="H152" s="9"/>
      <c r="I152" s="6"/>
      <c r="J152" s="125">
        <f t="shared" si="17"/>
        <v>5</v>
      </c>
      <c r="K152" s="125">
        <f t="shared" si="15"/>
        <v>28588</v>
      </c>
      <c r="L152" s="15"/>
      <c r="M152" s="15"/>
      <c r="N152" s="15"/>
      <c r="O152" s="15"/>
      <c r="P152" s="263"/>
    </row>
    <row r="153" spans="1:16" x14ac:dyDescent="0.2">
      <c r="B153" s="227">
        <f t="shared" si="16"/>
        <v>6</v>
      </c>
      <c r="C153" s="230">
        <f t="shared" si="14"/>
        <v>27587</v>
      </c>
      <c r="D153" s="9"/>
      <c r="E153" s="9"/>
      <c r="F153" s="9"/>
      <c r="G153" s="9"/>
      <c r="H153" s="9"/>
      <c r="I153" s="6"/>
      <c r="J153" s="125">
        <f t="shared" si="17"/>
        <v>6</v>
      </c>
      <c r="K153" s="125">
        <f t="shared" si="15"/>
        <v>28595</v>
      </c>
      <c r="L153" s="15"/>
      <c r="M153" s="15"/>
      <c r="N153" s="15"/>
      <c r="O153" s="15"/>
      <c r="P153" s="263"/>
    </row>
    <row r="154" spans="1:16" x14ac:dyDescent="0.2">
      <c r="B154" s="227">
        <f t="shared" si="16"/>
        <v>7</v>
      </c>
      <c r="C154" s="230">
        <f t="shared" si="14"/>
        <v>27594</v>
      </c>
      <c r="D154" s="9"/>
      <c r="E154" s="9"/>
      <c r="F154" s="9"/>
      <c r="G154" s="9"/>
      <c r="H154" s="9"/>
      <c r="I154" s="6"/>
      <c r="J154" s="125">
        <f t="shared" si="17"/>
        <v>7</v>
      </c>
      <c r="K154" s="125">
        <f t="shared" si="15"/>
        <v>28602</v>
      </c>
      <c r="L154" s="15"/>
      <c r="M154" s="15"/>
      <c r="N154" s="15"/>
      <c r="O154" s="15"/>
      <c r="P154" s="263"/>
    </row>
    <row r="155" spans="1:16" x14ac:dyDescent="0.2">
      <c r="B155" s="227">
        <f t="shared" si="16"/>
        <v>8</v>
      </c>
      <c r="C155" s="230">
        <f t="shared" si="14"/>
        <v>27601</v>
      </c>
      <c r="D155" s="9"/>
      <c r="E155" s="9"/>
      <c r="F155" s="9"/>
      <c r="G155" s="9"/>
      <c r="H155" s="9"/>
      <c r="I155" s="6"/>
      <c r="J155" s="125">
        <f t="shared" si="17"/>
        <v>8</v>
      </c>
      <c r="K155" s="125">
        <f t="shared" si="15"/>
        <v>28609</v>
      </c>
      <c r="L155" s="15"/>
      <c r="M155" s="15"/>
      <c r="N155" s="15"/>
      <c r="O155" s="15"/>
      <c r="P155" s="263"/>
    </row>
    <row r="156" spans="1:16" x14ac:dyDescent="0.2">
      <c r="B156" s="227">
        <f t="shared" si="16"/>
        <v>9</v>
      </c>
      <c r="C156" s="230">
        <f t="shared" si="14"/>
        <v>27608</v>
      </c>
      <c r="D156" s="9"/>
      <c r="E156" s="9"/>
      <c r="F156" s="9"/>
      <c r="G156" s="9"/>
      <c r="H156" s="9"/>
      <c r="I156" s="6"/>
      <c r="J156" s="125">
        <f t="shared" si="17"/>
        <v>9</v>
      </c>
      <c r="K156" s="125">
        <f t="shared" si="15"/>
        <v>28616</v>
      </c>
      <c r="L156" s="15"/>
      <c r="M156" s="15"/>
      <c r="N156" s="15"/>
      <c r="O156" s="15"/>
      <c r="P156" s="263"/>
    </row>
    <row r="157" spans="1:16" x14ac:dyDescent="0.2">
      <c r="B157" s="227">
        <f t="shared" si="16"/>
        <v>10</v>
      </c>
      <c r="C157" s="230">
        <f t="shared" si="14"/>
        <v>27615</v>
      </c>
      <c r="D157" s="9"/>
      <c r="E157" s="9"/>
      <c r="F157" s="9"/>
      <c r="G157" s="9"/>
      <c r="H157" s="9"/>
      <c r="I157" s="6"/>
      <c r="J157" s="125">
        <f t="shared" si="17"/>
        <v>10</v>
      </c>
      <c r="K157" s="125">
        <f t="shared" si="15"/>
        <v>28623</v>
      </c>
      <c r="L157" s="15"/>
      <c r="M157" s="15"/>
      <c r="N157" s="15"/>
      <c r="O157" s="15"/>
      <c r="P157" s="263"/>
    </row>
    <row r="158" spans="1:16" x14ac:dyDescent="0.2">
      <c r="B158" s="227">
        <f t="shared" si="16"/>
        <v>11</v>
      </c>
      <c r="C158" s="230">
        <f t="shared" si="14"/>
        <v>27622</v>
      </c>
      <c r="D158" s="9"/>
      <c r="E158" s="9"/>
      <c r="F158" s="9"/>
      <c r="G158" s="9"/>
      <c r="H158" s="9"/>
      <c r="I158" s="6"/>
      <c r="J158" s="125">
        <f t="shared" si="17"/>
        <v>11</v>
      </c>
      <c r="K158" s="125">
        <f t="shared" si="15"/>
        <v>28630</v>
      </c>
      <c r="L158" s="15"/>
      <c r="M158" s="15"/>
      <c r="N158" s="15"/>
      <c r="O158" s="15"/>
      <c r="P158" s="263"/>
    </row>
    <row r="159" spans="1:16" x14ac:dyDescent="0.2">
      <c r="B159" s="227">
        <f t="shared" si="16"/>
        <v>12</v>
      </c>
      <c r="C159" s="230">
        <f t="shared" si="14"/>
        <v>27629</v>
      </c>
      <c r="D159" s="9"/>
      <c r="E159" s="9"/>
      <c r="F159" s="9"/>
      <c r="G159" s="9"/>
      <c r="H159" s="9"/>
      <c r="I159" s="6"/>
      <c r="J159" s="125">
        <f t="shared" si="17"/>
        <v>12</v>
      </c>
      <c r="K159" s="125">
        <f t="shared" si="15"/>
        <v>28637</v>
      </c>
      <c r="L159" s="15"/>
      <c r="M159" s="15"/>
      <c r="N159" s="15"/>
      <c r="O159" s="15"/>
      <c r="P159" s="263"/>
    </row>
    <row r="160" spans="1:16" x14ac:dyDescent="0.2">
      <c r="B160" s="227">
        <f t="shared" si="16"/>
        <v>13</v>
      </c>
      <c r="C160" s="230">
        <f t="shared" si="14"/>
        <v>27636</v>
      </c>
      <c r="D160" s="9"/>
      <c r="E160" s="9"/>
      <c r="F160" s="9"/>
      <c r="G160" s="9"/>
      <c r="H160" s="9"/>
      <c r="I160" s="6"/>
      <c r="J160" s="125">
        <f t="shared" si="17"/>
        <v>13</v>
      </c>
      <c r="K160" s="125">
        <f t="shared" si="15"/>
        <v>28644</v>
      </c>
      <c r="L160" s="15"/>
      <c r="M160" s="15"/>
      <c r="N160" s="15"/>
      <c r="O160" s="15"/>
      <c r="P160" s="263"/>
    </row>
    <row r="161" spans="2:16" x14ac:dyDescent="0.2">
      <c r="B161" s="227">
        <f t="shared" si="16"/>
        <v>14</v>
      </c>
      <c r="C161" s="230">
        <f t="shared" si="14"/>
        <v>27643</v>
      </c>
      <c r="D161" s="9"/>
      <c r="E161" s="9"/>
      <c r="F161" s="9"/>
      <c r="G161" s="9"/>
      <c r="H161" s="9"/>
      <c r="I161" s="6"/>
      <c r="J161" s="125">
        <f t="shared" si="17"/>
        <v>14</v>
      </c>
      <c r="K161" s="125">
        <f t="shared" si="15"/>
        <v>28651</v>
      </c>
      <c r="L161" s="15"/>
      <c r="M161" s="15"/>
      <c r="N161" s="15"/>
      <c r="O161" s="15"/>
      <c r="P161" s="263"/>
    </row>
    <row r="162" spans="2:16" x14ac:dyDescent="0.2">
      <c r="B162" s="227">
        <f t="shared" si="16"/>
        <v>15</v>
      </c>
      <c r="C162" s="230">
        <f t="shared" si="14"/>
        <v>27650</v>
      </c>
      <c r="D162" s="9"/>
      <c r="E162" s="9"/>
      <c r="F162" s="9"/>
      <c r="G162" s="9"/>
      <c r="H162" s="9"/>
      <c r="I162" s="6"/>
      <c r="J162" s="125">
        <f t="shared" si="17"/>
        <v>15</v>
      </c>
      <c r="K162" s="125">
        <f t="shared" si="15"/>
        <v>28658</v>
      </c>
      <c r="L162" s="15"/>
      <c r="M162" s="15"/>
      <c r="N162" s="15"/>
      <c r="O162" s="15"/>
      <c r="P162" s="263"/>
    </row>
    <row r="163" spans="2:16" x14ac:dyDescent="0.2">
      <c r="B163" s="227">
        <f t="shared" si="16"/>
        <v>16</v>
      </c>
      <c r="C163" s="230">
        <f t="shared" si="14"/>
        <v>27657</v>
      </c>
      <c r="D163" s="9"/>
      <c r="E163" s="9"/>
      <c r="F163" s="9"/>
      <c r="G163" s="9"/>
      <c r="H163" s="9"/>
      <c r="I163" s="6"/>
      <c r="J163" s="125">
        <f t="shared" si="17"/>
        <v>16</v>
      </c>
      <c r="K163" s="125">
        <f t="shared" si="15"/>
        <v>28665</v>
      </c>
      <c r="L163" s="15"/>
      <c r="M163" s="15"/>
      <c r="N163" s="15"/>
      <c r="O163" s="15"/>
      <c r="P163" s="263"/>
    </row>
    <row r="164" spans="2:16" x14ac:dyDescent="0.2">
      <c r="B164" s="227">
        <f t="shared" si="16"/>
        <v>17</v>
      </c>
      <c r="C164" s="230">
        <f t="shared" si="14"/>
        <v>27664</v>
      </c>
      <c r="D164" s="9"/>
      <c r="E164" s="9"/>
      <c r="F164" s="9"/>
      <c r="G164" s="9"/>
      <c r="H164" s="9"/>
      <c r="I164" s="6"/>
      <c r="J164" s="125">
        <f t="shared" si="17"/>
        <v>17</v>
      </c>
      <c r="K164" s="125">
        <f t="shared" si="15"/>
        <v>28672</v>
      </c>
      <c r="L164" s="15"/>
      <c r="M164" s="15"/>
      <c r="N164" s="15"/>
      <c r="O164" s="15"/>
      <c r="P164" s="263"/>
    </row>
    <row r="165" spans="2:16" x14ac:dyDescent="0.2">
      <c r="B165" s="227">
        <f t="shared" si="16"/>
        <v>18</v>
      </c>
      <c r="C165" s="230">
        <f t="shared" si="14"/>
        <v>27671</v>
      </c>
      <c r="D165" s="9"/>
      <c r="E165" s="9"/>
      <c r="F165" s="9"/>
      <c r="G165" s="9"/>
      <c r="H165" s="9"/>
      <c r="I165" s="6"/>
      <c r="J165" s="125">
        <f t="shared" si="17"/>
        <v>18</v>
      </c>
      <c r="K165" s="125">
        <f t="shared" si="15"/>
        <v>28679</v>
      </c>
      <c r="L165" s="15"/>
      <c r="M165" s="15"/>
      <c r="N165" s="15"/>
      <c r="O165" s="15"/>
      <c r="P165" s="263"/>
    </row>
    <row r="166" spans="2:16" x14ac:dyDescent="0.2">
      <c r="B166" s="227">
        <f t="shared" si="16"/>
        <v>19</v>
      </c>
      <c r="C166" s="230">
        <f t="shared" si="14"/>
        <v>27678</v>
      </c>
      <c r="D166" s="9"/>
      <c r="E166" s="9"/>
      <c r="F166" s="9"/>
      <c r="G166" s="9"/>
      <c r="H166" s="9"/>
      <c r="I166" s="6"/>
      <c r="J166" s="125">
        <f t="shared" si="17"/>
        <v>19</v>
      </c>
      <c r="K166" s="125">
        <f t="shared" si="15"/>
        <v>28686</v>
      </c>
      <c r="L166" s="15"/>
      <c r="M166" s="15"/>
      <c r="N166" s="15"/>
      <c r="O166" s="15"/>
      <c r="P166" s="263"/>
    </row>
    <row r="167" spans="2:16" x14ac:dyDescent="0.2">
      <c r="B167" s="227">
        <f t="shared" si="16"/>
        <v>20</v>
      </c>
      <c r="C167" s="230">
        <f t="shared" si="14"/>
        <v>27685</v>
      </c>
      <c r="D167" s="9"/>
      <c r="E167" s="9"/>
      <c r="F167" s="9"/>
      <c r="G167" s="9"/>
      <c r="H167" s="9"/>
      <c r="I167" s="6"/>
      <c r="J167" s="125">
        <f t="shared" si="17"/>
        <v>20</v>
      </c>
      <c r="K167" s="125">
        <f t="shared" si="15"/>
        <v>28693</v>
      </c>
      <c r="L167" s="15"/>
      <c r="M167" s="15"/>
      <c r="N167" s="15"/>
      <c r="O167" s="15"/>
      <c r="P167" s="263"/>
    </row>
    <row r="168" spans="2:16" x14ac:dyDescent="0.2">
      <c r="B168" s="227">
        <f t="shared" si="16"/>
        <v>21</v>
      </c>
      <c r="C168" s="230">
        <f t="shared" si="14"/>
        <v>27692</v>
      </c>
      <c r="D168" s="9"/>
      <c r="E168" s="9"/>
      <c r="F168" s="9"/>
      <c r="G168" s="9"/>
      <c r="H168" s="9"/>
      <c r="I168" s="6"/>
      <c r="J168" s="125">
        <f t="shared" si="17"/>
        <v>21</v>
      </c>
      <c r="K168" s="125">
        <f t="shared" si="15"/>
        <v>28700</v>
      </c>
      <c r="L168" s="15"/>
      <c r="M168" s="15"/>
      <c r="N168" s="15"/>
      <c r="O168" s="15"/>
      <c r="P168" s="263"/>
    </row>
    <row r="169" spans="2:16" x14ac:dyDescent="0.2">
      <c r="B169" s="227">
        <f t="shared" si="16"/>
        <v>22</v>
      </c>
      <c r="C169" s="230">
        <f t="shared" si="14"/>
        <v>27699</v>
      </c>
      <c r="D169" s="9"/>
      <c r="E169" s="9"/>
      <c r="F169" s="9"/>
      <c r="G169" s="9"/>
      <c r="H169" s="9"/>
      <c r="I169" s="6"/>
      <c r="J169" s="125">
        <f t="shared" si="17"/>
        <v>22</v>
      </c>
      <c r="K169" s="125">
        <f t="shared" si="15"/>
        <v>28707</v>
      </c>
      <c r="L169" s="15"/>
      <c r="M169" s="15"/>
      <c r="N169" s="15"/>
      <c r="O169" s="15"/>
      <c r="P169" s="263"/>
    </row>
    <row r="170" spans="2:16" x14ac:dyDescent="0.2">
      <c r="B170" s="227">
        <f t="shared" si="16"/>
        <v>23</v>
      </c>
      <c r="C170" s="230">
        <f t="shared" si="14"/>
        <v>27706</v>
      </c>
      <c r="D170" s="9"/>
      <c r="E170" s="9"/>
      <c r="F170" s="9"/>
      <c r="G170" s="9"/>
      <c r="H170" s="9"/>
      <c r="I170" s="6"/>
      <c r="J170" s="125">
        <f t="shared" si="17"/>
        <v>23</v>
      </c>
      <c r="K170" s="125">
        <f t="shared" si="15"/>
        <v>28714</v>
      </c>
      <c r="L170" s="15"/>
      <c r="M170" s="15"/>
      <c r="N170" s="15"/>
      <c r="O170" s="15"/>
      <c r="P170" s="263"/>
    </row>
    <row r="171" spans="2:16" x14ac:dyDescent="0.2">
      <c r="B171" s="227">
        <f t="shared" si="16"/>
        <v>24</v>
      </c>
      <c r="C171" s="230">
        <f t="shared" si="14"/>
        <v>27713</v>
      </c>
      <c r="D171" s="9"/>
      <c r="E171" s="9"/>
      <c r="F171" s="9"/>
      <c r="G171" s="9"/>
      <c r="H171" s="9"/>
      <c r="I171" s="6"/>
      <c r="J171" s="125">
        <f t="shared" si="17"/>
        <v>24</v>
      </c>
      <c r="K171" s="125">
        <f t="shared" si="15"/>
        <v>28721</v>
      </c>
      <c r="L171" s="15"/>
      <c r="M171" s="15"/>
      <c r="N171" s="15"/>
      <c r="O171" s="15"/>
      <c r="P171" s="263"/>
    </row>
    <row r="172" spans="2:16" x14ac:dyDescent="0.2">
      <c r="B172" s="227">
        <f t="shared" si="16"/>
        <v>25</v>
      </c>
      <c r="C172" s="230">
        <f t="shared" si="14"/>
        <v>27720</v>
      </c>
      <c r="D172" s="9"/>
      <c r="E172" s="9"/>
      <c r="F172" s="9"/>
      <c r="G172" s="9"/>
      <c r="H172" s="9"/>
      <c r="I172" s="6"/>
      <c r="J172" s="125">
        <f t="shared" si="17"/>
        <v>25</v>
      </c>
      <c r="K172" s="125">
        <f t="shared" si="15"/>
        <v>28728</v>
      </c>
      <c r="L172" s="15"/>
      <c r="M172" s="15"/>
      <c r="N172" s="15"/>
      <c r="O172" s="15"/>
      <c r="P172" s="263"/>
    </row>
    <row r="173" spans="2:16" x14ac:dyDescent="0.2">
      <c r="B173" s="227">
        <f t="shared" si="16"/>
        <v>26</v>
      </c>
      <c r="C173" s="230">
        <f t="shared" si="14"/>
        <v>27727</v>
      </c>
      <c r="D173" s="9"/>
      <c r="E173" s="9"/>
      <c r="F173" s="9"/>
      <c r="G173" s="9"/>
      <c r="H173" s="9"/>
      <c r="I173" s="6"/>
      <c r="J173" s="125">
        <f t="shared" si="17"/>
        <v>26</v>
      </c>
      <c r="K173" s="125">
        <f t="shared" si="15"/>
        <v>28735</v>
      </c>
      <c r="L173" s="15"/>
      <c r="M173" s="15"/>
      <c r="N173" s="15"/>
      <c r="O173" s="15"/>
      <c r="P173" s="263"/>
    </row>
    <row r="174" spans="2:16" x14ac:dyDescent="0.2">
      <c r="B174" s="227">
        <f t="shared" si="16"/>
        <v>27</v>
      </c>
      <c r="C174" s="230">
        <f t="shared" si="14"/>
        <v>27734</v>
      </c>
      <c r="D174" s="9"/>
      <c r="E174" s="9"/>
      <c r="F174" s="9"/>
      <c r="G174" s="9"/>
      <c r="H174" s="9"/>
      <c r="I174" s="6"/>
      <c r="J174" s="125">
        <f t="shared" si="17"/>
        <v>27</v>
      </c>
      <c r="K174" s="125">
        <f t="shared" si="15"/>
        <v>28742</v>
      </c>
      <c r="L174" s="15"/>
      <c r="M174" s="15"/>
      <c r="N174" s="15"/>
      <c r="O174" s="15"/>
      <c r="P174" s="263"/>
    </row>
    <row r="175" spans="2:16" x14ac:dyDescent="0.2">
      <c r="B175" s="227">
        <f t="shared" si="16"/>
        <v>28</v>
      </c>
      <c r="C175" s="230">
        <f t="shared" si="14"/>
        <v>27741</v>
      </c>
      <c r="D175" s="9"/>
      <c r="E175" s="9"/>
      <c r="F175" s="9"/>
      <c r="G175" s="9"/>
      <c r="H175" s="9"/>
      <c r="I175" s="6"/>
      <c r="J175" s="125">
        <f t="shared" si="17"/>
        <v>28</v>
      </c>
      <c r="K175" s="125">
        <f t="shared" si="15"/>
        <v>28749</v>
      </c>
      <c r="L175" s="15"/>
      <c r="M175" s="15"/>
      <c r="N175" s="15"/>
      <c r="O175" s="15"/>
      <c r="P175" s="263"/>
    </row>
    <row r="176" spans="2:16" x14ac:dyDescent="0.2">
      <c r="B176" s="227">
        <f t="shared" si="16"/>
        <v>29</v>
      </c>
      <c r="C176" s="230">
        <f t="shared" si="14"/>
        <v>27748</v>
      </c>
      <c r="D176" s="9"/>
      <c r="E176" s="9"/>
      <c r="F176" s="9"/>
      <c r="G176" s="9"/>
      <c r="H176" s="9"/>
      <c r="I176" s="6"/>
      <c r="J176" s="125">
        <f t="shared" si="17"/>
        <v>29</v>
      </c>
      <c r="K176" s="125">
        <f t="shared" si="15"/>
        <v>28756</v>
      </c>
      <c r="L176" s="15"/>
      <c r="M176" s="15"/>
      <c r="N176" s="15"/>
      <c r="O176" s="15"/>
      <c r="P176" s="263"/>
    </row>
    <row r="177" spans="2:16" x14ac:dyDescent="0.2">
      <c r="B177" s="227">
        <f t="shared" si="16"/>
        <v>30</v>
      </c>
      <c r="C177" s="230">
        <f t="shared" si="14"/>
        <v>27755</v>
      </c>
      <c r="D177" s="9"/>
      <c r="E177" s="9"/>
      <c r="F177" s="9"/>
      <c r="G177" s="9"/>
      <c r="H177" s="9"/>
      <c r="I177" s="6"/>
      <c r="J177" s="125">
        <f t="shared" si="17"/>
        <v>30</v>
      </c>
      <c r="K177" s="125">
        <f t="shared" si="15"/>
        <v>28763</v>
      </c>
      <c r="L177" s="15"/>
      <c r="M177" s="15"/>
      <c r="N177" s="15"/>
      <c r="O177" s="15"/>
      <c r="P177" s="263"/>
    </row>
    <row r="178" spans="2:16" x14ac:dyDescent="0.2">
      <c r="B178" s="227">
        <f t="shared" si="16"/>
        <v>31</v>
      </c>
      <c r="C178" s="230">
        <f t="shared" si="14"/>
        <v>27762</v>
      </c>
      <c r="D178" s="9"/>
      <c r="E178" s="9"/>
      <c r="F178" s="9"/>
      <c r="G178" s="9"/>
      <c r="H178" s="9"/>
      <c r="I178" s="6"/>
      <c r="J178" s="125">
        <f t="shared" si="17"/>
        <v>31</v>
      </c>
      <c r="K178" s="125">
        <f t="shared" si="15"/>
        <v>28770</v>
      </c>
      <c r="L178" s="15"/>
      <c r="M178" s="15"/>
      <c r="N178" s="15"/>
      <c r="O178" s="15"/>
      <c r="P178" s="263"/>
    </row>
    <row r="179" spans="2:16" x14ac:dyDescent="0.2">
      <c r="B179" s="227">
        <f t="shared" si="16"/>
        <v>32</v>
      </c>
      <c r="C179" s="230">
        <f t="shared" si="14"/>
        <v>27769</v>
      </c>
      <c r="D179" s="9"/>
      <c r="E179" s="9"/>
      <c r="F179" s="9"/>
      <c r="G179" s="9"/>
      <c r="H179" s="9"/>
      <c r="I179" s="6"/>
      <c r="J179" s="125">
        <f t="shared" si="17"/>
        <v>32</v>
      </c>
      <c r="K179" s="125">
        <f t="shared" si="15"/>
        <v>28777</v>
      </c>
      <c r="L179" s="15"/>
      <c r="M179" s="15"/>
      <c r="N179" s="15"/>
      <c r="O179" s="15"/>
      <c r="P179" s="263"/>
    </row>
    <row r="180" spans="2:16" x14ac:dyDescent="0.2">
      <c r="B180" s="227">
        <f t="shared" si="16"/>
        <v>33</v>
      </c>
      <c r="C180" s="230">
        <f t="shared" si="14"/>
        <v>27776</v>
      </c>
      <c r="D180" s="9"/>
      <c r="E180" s="9"/>
      <c r="F180" s="9"/>
      <c r="G180" s="9"/>
      <c r="H180" s="9"/>
      <c r="I180" s="6"/>
      <c r="J180" s="125">
        <f t="shared" si="17"/>
        <v>33</v>
      </c>
      <c r="K180" s="125">
        <f t="shared" si="15"/>
        <v>28784</v>
      </c>
      <c r="L180" s="15"/>
      <c r="M180" s="15"/>
      <c r="N180" s="15"/>
      <c r="O180" s="15"/>
      <c r="P180" s="263"/>
    </row>
    <row r="181" spans="2:16" x14ac:dyDescent="0.2">
      <c r="B181" s="227">
        <f t="shared" si="16"/>
        <v>34</v>
      </c>
      <c r="C181" s="230">
        <f t="shared" si="14"/>
        <v>27783</v>
      </c>
      <c r="D181" s="9"/>
      <c r="E181" s="9"/>
      <c r="F181" s="9"/>
      <c r="G181" s="9"/>
      <c r="H181" s="9"/>
      <c r="I181" s="6"/>
      <c r="J181" s="125">
        <f t="shared" si="17"/>
        <v>34</v>
      </c>
      <c r="K181" s="125">
        <f t="shared" si="15"/>
        <v>28791</v>
      </c>
      <c r="L181" s="15"/>
      <c r="M181" s="15"/>
      <c r="N181" s="15"/>
      <c r="O181" s="15"/>
      <c r="P181" s="263"/>
    </row>
    <row r="182" spans="2:16" x14ac:dyDescent="0.2">
      <c r="B182" s="227">
        <f t="shared" si="16"/>
        <v>35</v>
      </c>
      <c r="C182" s="230">
        <f t="shared" si="14"/>
        <v>27790</v>
      </c>
      <c r="D182" s="9"/>
      <c r="E182" s="9"/>
      <c r="F182" s="9"/>
      <c r="G182" s="9"/>
      <c r="H182" s="9"/>
      <c r="I182" s="6"/>
      <c r="J182" s="125">
        <f t="shared" si="17"/>
        <v>35</v>
      </c>
      <c r="K182" s="125">
        <f t="shared" si="15"/>
        <v>28798</v>
      </c>
      <c r="L182" s="15"/>
      <c r="M182" s="15"/>
      <c r="N182" s="15"/>
      <c r="O182" s="15"/>
      <c r="P182" s="263"/>
    </row>
    <row r="183" spans="2:16" x14ac:dyDescent="0.2">
      <c r="B183" s="227">
        <f t="shared" si="16"/>
        <v>36</v>
      </c>
      <c r="C183" s="230">
        <f t="shared" si="14"/>
        <v>27797</v>
      </c>
      <c r="D183" s="9"/>
      <c r="E183" s="9"/>
      <c r="F183" s="9"/>
      <c r="G183" s="9"/>
      <c r="H183" s="9"/>
      <c r="I183" s="6"/>
      <c r="J183" s="125">
        <f t="shared" si="17"/>
        <v>36</v>
      </c>
      <c r="K183" s="125">
        <f t="shared" si="15"/>
        <v>28805</v>
      </c>
      <c r="L183" s="15"/>
      <c r="M183" s="15"/>
      <c r="N183" s="15"/>
      <c r="O183" s="15"/>
      <c r="P183" s="263"/>
    </row>
    <row r="184" spans="2:16" x14ac:dyDescent="0.2">
      <c r="B184" s="227">
        <f t="shared" si="16"/>
        <v>37</v>
      </c>
      <c r="C184" s="230">
        <f t="shared" si="14"/>
        <v>27804</v>
      </c>
      <c r="D184" s="9"/>
      <c r="E184" s="9"/>
      <c r="F184" s="9"/>
      <c r="G184" s="9"/>
      <c r="H184" s="9"/>
      <c r="I184" s="6"/>
      <c r="J184" s="125">
        <f t="shared" si="17"/>
        <v>37</v>
      </c>
      <c r="K184" s="125">
        <f t="shared" si="15"/>
        <v>28812</v>
      </c>
      <c r="L184" s="15"/>
      <c r="M184" s="15"/>
      <c r="N184" s="15"/>
      <c r="O184" s="15"/>
      <c r="P184" s="263"/>
    </row>
    <row r="185" spans="2:16" x14ac:dyDescent="0.2">
      <c r="B185" s="227">
        <f t="shared" si="16"/>
        <v>38</v>
      </c>
      <c r="C185" s="230">
        <f t="shared" si="14"/>
        <v>27811</v>
      </c>
      <c r="D185" s="9"/>
      <c r="E185" s="9"/>
      <c r="F185" s="9"/>
      <c r="G185" s="9"/>
      <c r="H185" s="9"/>
      <c r="I185" s="6"/>
      <c r="J185" s="125">
        <f t="shared" si="17"/>
        <v>38</v>
      </c>
      <c r="K185" s="125">
        <f t="shared" si="15"/>
        <v>28819</v>
      </c>
      <c r="L185" s="15"/>
      <c r="M185" s="15"/>
      <c r="N185" s="15"/>
      <c r="O185" s="15"/>
      <c r="P185" s="263"/>
    </row>
    <row r="186" spans="2:16" x14ac:dyDescent="0.2">
      <c r="B186" s="227">
        <f t="shared" si="16"/>
        <v>39</v>
      </c>
      <c r="C186" s="230">
        <f t="shared" si="14"/>
        <v>27818</v>
      </c>
      <c r="D186" s="9"/>
      <c r="E186" s="9"/>
      <c r="F186" s="9"/>
      <c r="G186" s="9"/>
      <c r="H186" s="9"/>
      <c r="I186" s="6"/>
      <c r="J186" s="125">
        <f t="shared" si="17"/>
        <v>39</v>
      </c>
      <c r="K186" s="125">
        <f t="shared" si="15"/>
        <v>28826</v>
      </c>
      <c r="L186" s="15"/>
      <c r="M186" s="15"/>
      <c r="N186" s="15"/>
      <c r="O186" s="15"/>
      <c r="P186" s="263"/>
    </row>
    <row r="187" spans="2:16" x14ac:dyDescent="0.2">
      <c r="B187" s="227">
        <f t="shared" si="16"/>
        <v>40</v>
      </c>
      <c r="C187" s="230">
        <f t="shared" si="14"/>
        <v>27825</v>
      </c>
      <c r="D187" s="9"/>
      <c r="E187" s="9"/>
      <c r="F187" s="9"/>
      <c r="G187" s="9"/>
      <c r="H187" s="9"/>
      <c r="I187" s="6"/>
      <c r="J187" s="125">
        <f t="shared" si="17"/>
        <v>40</v>
      </c>
      <c r="K187" s="125">
        <f t="shared" si="15"/>
        <v>28833</v>
      </c>
      <c r="L187" s="15"/>
      <c r="M187" s="15"/>
      <c r="N187" s="15"/>
      <c r="O187" s="15"/>
      <c r="P187" s="263"/>
    </row>
    <row r="188" spans="2:16" x14ac:dyDescent="0.2">
      <c r="B188" s="227">
        <f t="shared" si="16"/>
        <v>41</v>
      </c>
      <c r="C188" s="230">
        <f t="shared" si="14"/>
        <v>27832</v>
      </c>
      <c r="D188" s="9"/>
      <c r="E188" s="9"/>
      <c r="F188" s="9"/>
      <c r="G188" s="9"/>
      <c r="H188" s="9"/>
      <c r="I188" s="6"/>
      <c r="J188" s="125">
        <f t="shared" si="17"/>
        <v>41</v>
      </c>
      <c r="K188" s="125">
        <f t="shared" si="15"/>
        <v>28840</v>
      </c>
      <c r="L188" s="15"/>
      <c r="M188" s="15"/>
      <c r="N188" s="15"/>
      <c r="O188" s="15"/>
      <c r="P188" s="263"/>
    </row>
    <row r="189" spans="2:16" x14ac:dyDescent="0.2">
      <c r="B189" s="227">
        <f t="shared" si="16"/>
        <v>42</v>
      </c>
      <c r="C189" s="230">
        <f t="shared" si="14"/>
        <v>27839</v>
      </c>
      <c r="D189" s="9"/>
      <c r="E189" s="9"/>
      <c r="F189" s="9"/>
      <c r="G189" s="9"/>
      <c r="H189" s="9"/>
      <c r="I189" s="6"/>
      <c r="J189" s="125">
        <f t="shared" si="17"/>
        <v>42</v>
      </c>
      <c r="K189" s="125">
        <f t="shared" si="15"/>
        <v>28847</v>
      </c>
      <c r="L189" s="15"/>
      <c r="M189" s="15"/>
      <c r="N189" s="15"/>
      <c r="O189" s="15"/>
      <c r="P189" s="263"/>
    </row>
    <row r="190" spans="2:16" x14ac:dyDescent="0.2">
      <c r="B190" s="227">
        <f t="shared" si="16"/>
        <v>43</v>
      </c>
      <c r="C190" s="230">
        <f t="shared" si="14"/>
        <v>27846</v>
      </c>
      <c r="D190" s="9"/>
      <c r="E190" s="9"/>
      <c r="F190" s="9"/>
      <c r="G190" s="9"/>
      <c r="H190" s="9"/>
      <c r="I190" s="6"/>
      <c r="J190" s="125">
        <f t="shared" si="17"/>
        <v>43</v>
      </c>
      <c r="K190" s="125">
        <f t="shared" si="15"/>
        <v>28854</v>
      </c>
      <c r="L190" s="15"/>
      <c r="M190" s="15"/>
      <c r="N190" s="15"/>
      <c r="O190" s="15"/>
      <c r="P190" s="263"/>
    </row>
    <row r="191" spans="2:16" x14ac:dyDescent="0.2">
      <c r="B191" s="227">
        <f t="shared" si="16"/>
        <v>44</v>
      </c>
      <c r="C191" s="230">
        <f t="shared" si="14"/>
        <v>27853</v>
      </c>
      <c r="D191" s="9"/>
      <c r="E191" s="9"/>
      <c r="F191" s="9"/>
      <c r="G191" s="9"/>
      <c r="H191" s="9"/>
      <c r="I191" s="6"/>
      <c r="J191" s="125">
        <f t="shared" si="17"/>
        <v>44</v>
      </c>
      <c r="K191" s="125">
        <f t="shared" si="15"/>
        <v>28861</v>
      </c>
      <c r="L191" s="15"/>
      <c r="M191" s="15"/>
      <c r="N191" s="15"/>
      <c r="O191" s="15"/>
      <c r="P191" s="263"/>
    </row>
    <row r="192" spans="2:16" x14ac:dyDescent="0.2">
      <c r="B192" s="227">
        <f t="shared" si="16"/>
        <v>45</v>
      </c>
      <c r="C192" s="230">
        <f t="shared" si="14"/>
        <v>27860</v>
      </c>
      <c r="D192" s="9"/>
      <c r="E192" s="9"/>
      <c r="F192" s="9"/>
      <c r="G192" s="9"/>
      <c r="H192" s="9"/>
      <c r="I192" s="6"/>
      <c r="J192" s="125">
        <f t="shared" si="17"/>
        <v>45</v>
      </c>
      <c r="K192" s="125">
        <f t="shared" si="15"/>
        <v>28868</v>
      </c>
      <c r="L192" s="15"/>
      <c r="M192" s="15"/>
      <c r="N192" s="15"/>
      <c r="O192" s="15"/>
      <c r="P192" s="263"/>
    </row>
    <row r="193" spans="2:16" x14ac:dyDescent="0.2">
      <c r="B193" s="227">
        <f t="shared" si="16"/>
        <v>46</v>
      </c>
      <c r="C193" s="230">
        <f t="shared" si="14"/>
        <v>27867</v>
      </c>
      <c r="D193" s="9"/>
      <c r="E193" s="9"/>
      <c r="F193" s="9"/>
      <c r="G193" s="9"/>
      <c r="H193" s="9"/>
      <c r="I193" s="6"/>
      <c r="J193" s="125">
        <f t="shared" si="17"/>
        <v>46</v>
      </c>
      <c r="K193" s="125">
        <f t="shared" si="15"/>
        <v>28875</v>
      </c>
      <c r="L193" s="15"/>
      <c r="M193" s="15"/>
      <c r="N193" s="15"/>
      <c r="O193" s="15"/>
      <c r="P193" s="263"/>
    </row>
    <row r="194" spans="2:16" x14ac:dyDescent="0.2">
      <c r="B194" s="227">
        <f t="shared" si="16"/>
        <v>47</v>
      </c>
      <c r="C194" s="230">
        <f t="shared" si="14"/>
        <v>27874</v>
      </c>
      <c r="D194" s="9"/>
      <c r="E194" s="9"/>
      <c r="F194" s="9"/>
      <c r="G194" s="9"/>
      <c r="H194" s="9"/>
      <c r="I194" s="6"/>
      <c r="J194" s="125">
        <f t="shared" si="17"/>
        <v>47</v>
      </c>
      <c r="K194" s="125">
        <f t="shared" si="15"/>
        <v>28882</v>
      </c>
      <c r="L194" s="15"/>
      <c r="M194" s="15"/>
      <c r="N194" s="15"/>
      <c r="O194" s="15"/>
      <c r="P194" s="263"/>
    </row>
    <row r="195" spans="2:16" x14ac:dyDescent="0.2">
      <c r="B195" s="227">
        <f t="shared" si="16"/>
        <v>48</v>
      </c>
      <c r="C195" s="230">
        <f t="shared" si="14"/>
        <v>27881</v>
      </c>
      <c r="D195" s="9"/>
      <c r="E195" s="9"/>
      <c r="F195" s="9"/>
      <c r="G195" s="9"/>
      <c r="H195" s="9"/>
      <c r="I195" s="6"/>
      <c r="J195" s="125">
        <f t="shared" si="17"/>
        <v>48</v>
      </c>
      <c r="K195" s="125">
        <f t="shared" si="15"/>
        <v>28889</v>
      </c>
      <c r="L195" s="15"/>
      <c r="M195" s="15"/>
      <c r="N195" s="15"/>
      <c r="O195" s="15"/>
      <c r="P195" s="263"/>
    </row>
    <row r="196" spans="2:16" x14ac:dyDescent="0.2">
      <c r="B196" s="227">
        <f t="shared" si="16"/>
        <v>49</v>
      </c>
      <c r="C196" s="230">
        <f t="shared" si="14"/>
        <v>27888</v>
      </c>
      <c r="D196" s="9"/>
      <c r="E196" s="9"/>
      <c r="F196" s="9"/>
      <c r="G196" s="9"/>
      <c r="H196" s="9"/>
      <c r="I196" s="6"/>
      <c r="J196" s="125">
        <f t="shared" si="17"/>
        <v>49</v>
      </c>
      <c r="K196" s="125">
        <f t="shared" si="15"/>
        <v>28896</v>
      </c>
      <c r="L196" s="15"/>
      <c r="M196" s="15"/>
      <c r="N196" s="15"/>
      <c r="O196" s="15"/>
      <c r="P196" s="263"/>
    </row>
    <row r="197" spans="2:16" x14ac:dyDescent="0.2">
      <c r="B197" s="227">
        <f t="shared" si="16"/>
        <v>50</v>
      </c>
      <c r="C197" s="230">
        <f t="shared" si="14"/>
        <v>27895</v>
      </c>
      <c r="D197" s="9"/>
      <c r="E197" s="9"/>
      <c r="F197" s="9"/>
      <c r="G197" s="9"/>
      <c r="H197" s="9"/>
      <c r="I197" s="6"/>
      <c r="J197" s="125">
        <f t="shared" si="17"/>
        <v>50</v>
      </c>
      <c r="K197" s="125">
        <f t="shared" si="15"/>
        <v>28903</v>
      </c>
      <c r="L197" s="15"/>
      <c r="M197" s="15"/>
      <c r="N197" s="15"/>
      <c r="O197" s="15"/>
      <c r="P197" s="263"/>
    </row>
    <row r="198" spans="2:16" x14ac:dyDescent="0.2">
      <c r="B198" s="227">
        <f t="shared" si="16"/>
        <v>51</v>
      </c>
      <c r="C198" s="230">
        <f t="shared" si="14"/>
        <v>27902</v>
      </c>
      <c r="D198" s="9"/>
      <c r="E198" s="9"/>
      <c r="F198" s="9"/>
      <c r="G198" s="9"/>
      <c r="H198" s="9"/>
      <c r="I198" s="6"/>
      <c r="J198" s="125">
        <f t="shared" si="17"/>
        <v>51</v>
      </c>
      <c r="K198" s="125">
        <f t="shared" si="15"/>
        <v>28910</v>
      </c>
      <c r="L198" s="15"/>
      <c r="M198" s="15"/>
      <c r="N198" s="15"/>
      <c r="O198" s="15"/>
      <c r="P198" s="263"/>
    </row>
    <row r="199" spans="2:16" x14ac:dyDescent="0.2">
      <c r="B199" s="227">
        <f t="shared" si="16"/>
        <v>52</v>
      </c>
      <c r="C199" s="230">
        <f t="shared" si="14"/>
        <v>27909</v>
      </c>
      <c r="D199" s="9"/>
      <c r="E199" s="9"/>
      <c r="F199" s="9"/>
      <c r="G199" s="9"/>
      <c r="H199" s="9"/>
      <c r="I199" s="6"/>
      <c r="J199" s="125">
        <f t="shared" si="17"/>
        <v>52</v>
      </c>
      <c r="K199" s="125">
        <f t="shared" si="15"/>
        <v>28917</v>
      </c>
      <c r="L199" s="15"/>
      <c r="M199" s="15"/>
      <c r="N199" s="15"/>
      <c r="O199" s="15"/>
      <c r="P199" s="263"/>
    </row>
    <row r="200" spans="2:16" x14ac:dyDescent="0.2">
      <c r="B200" s="227">
        <f t="shared" si="16"/>
        <v>53</v>
      </c>
      <c r="C200" s="230">
        <f t="shared" si="14"/>
        <v>27916</v>
      </c>
      <c r="D200" s="9"/>
      <c r="E200" s="9"/>
      <c r="F200" s="9"/>
      <c r="G200" s="9"/>
      <c r="H200" s="9"/>
      <c r="I200" s="6"/>
      <c r="J200" s="125">
        <f t="shared" si="17"/>
        <v>53</v>
      </c>
      <c r="K200" s="125">
        <f t="shared" si="15"/>
        <v>28924</v>
      </c>
      <c r="L200" s="15"/>
      <c r="M200" s="15"/>
      <c r="N200" s="15"/>
      <c r="O200" s="15"/>
      <c r="P200" s="263"/>
    </row>
    <row r="201" spans="2:16" x14ac:dyDescent="0.2">
      <c r="B201" s="227">
        <f t="shared" si="16"/>
        <v>54</v>
      </c>
      <c r="C201" s="230">
        <f t="shared" si="14"/>
        <v>27923</v>
      </c>
      <c r="D201" s="9"/>
      <c r="E201" s="9"/>
      <c r="F201" s="9"/>
      <c r="G201" s="9"/>
      <c r="H201" s="9"/>
      <c r="I201" s="6"/>
      <c r="J201" s="125">
        <f t="shared" si="17"/>
        <v>54</v>
      </c>
      <c r="K201" s="125">
        <f t="shared" si="15"/>
        <v>28931</v>
      </c>
      <c r="L201" s="15"/>
      <c r="M201" s="15"/>
      <c r="N201" s="15"/>
      <c r="O201" s="15"/>
      <c r="P201" s="263"/>
    </row>
    <row r="202" spans="2:16" x14ac:dyDescent="0.2">
      <c r="B202" s="227">
        <f t="shared" si="16"/>
        <v>55</v>
      </c>
      <c r="C202" s="230">
        <f t="shared" si="14"/>
        <v>27930</v>
      </c>
      <c r="D202" s="9"/>
      <c r="E202" s="9"/>
      <c r="F202" s="9"/>
      <c r="G202" s="9"/>
      <c r="H202" s="9"/>
      <c r="I202" s="6"/>
      <c r="J202" s="125">
        <f t="shared" si="17"/>
        <v>55</v>
      </c>
      <c r="K202" s="125">
        <f t="shared" si="15"/>
        <v>28938</v>
      </c>
      <c r="L202" s="15"/>
      <c r="M202" s="15"/>
      <c r="N202" s="15"/>
      <c r="O202" s="15"/>
      <c r="P202" s="263"/>
    </row>
    <row r="203" spans="2:16" x14ac:dyDescent="0.2">
      <c r="B203" s="227">
        <f t="shared" si="16"/>
        <v>56</v>
      </c>
      <c r="C203" s="230">
        <f t="shared" si="14"/>
        <v>27937</v>
      </c>
      <c r="D203" s="9"/>
      <c r="E203" s="9"/>
      <c r="F203" s="9"/>
      <c r="G203" s="9"/>
      <c r="H203" s="9"/>
      <c r="I203" s="6"/>
      <c r="J203" s="125">
        <f t="shared" si="17"/>
        <v>56</v>
      </c>
      <c r="K203" s="125">
        <f t="shared" si="15"/>
        <v>28945</v>
      </c>
      <c r="L203" s="15"/>
      <c r="M203" s="15"/>
      <c r="N203" s="15"/>
      <c r="O203" s="15"/>
      <c r="P203" s="263"/>
    </row>
    <row r="204" spans="2:16" x14ac:dyDescent="0.2">
      <c r="B204" s="227">
        <f t="shared" si="16"/>
        <v>57</v>
      </c>
      <c r="C204" s="230">
        <f t="shared" si="14"/>
        <v>27944</v>
      </c>
      <c r="D204" s="9"/>
      <c r="E204" s="9"/>
      <c r="F204" s="9"/>
      <c r="G204" s="9"/>
      <c r="H204" s="9"/>
      <c r="I204" s="6"/>
      <c r="J204" s="125">
        <f t="shared" si="17"/>
        <v>57</v>
      </c>
      <c r="K204" s="125">
        <f t="shared" si="15"/>
        <v>28952</v>
      </c>
      <c r="L204" s="15"/>
      <c r="M204" s="15"/>
      <c r="N204" s="15"/>
      <c r="O204" s="15"/>
      <c r="P204" s="263"/>
    </row>
    <row r="205" spans="2:16" x14ac:dyDescent="0.2">
      <c r="B205" s="227">
        <f t="shared" si="16"/>
        <v>58</v>
      </c>
      <c r="C205" s="230">
        <f t="shared" si="14"/>
        <v>27951</v>
      </c>
      <c r="D205" s="9"/>
      <c r="E205" s="9"/>
      <c r="F205" s="9"/>
      <c r="G205" s="9"/>
      <c r="H205" s="9"/>
      <c r="I205" s="6"/>
      <c r="J205" s="125">
        <f t="shared" si="17"/>
        <v>58</v>
      </c>
      <c r="K205" s="125">
        <f t="shared" si="15"/>
        <v>28959</v>
      </c>
      <c r="L205" s="15"/>
      <c r="M205" s="15"/>
      <c r="N205" s="15"/>
      <c r="O205" s="15"/>
      <c r="P205" s="263"/>
    </row>
    <row r="206" spans="2:16" x14ac:dyDescent="0.2">
      <c r="B206" s="227">
        <f t="shared" si="16"/>
        <v>59</v>
      </c>
      <c r="C206" s="230">
        <f t="shared" si="14"/>
        <v>27958</v>
      </c>
      <c r="D206" s="9"/>
      <c r="E206" s="9"/>
      <c r="F206" s="9"/>
      <c r="G206" s="9"/>
      <c r="H206" s="9"/>
      <c r="I206" s="6"/>
      <c r="J206" s="125">
        <f t="shared" si="17"/>
        <v>59</v>
      </c>
      <c r="K206" s="125">
        <f t="shared" si="15"/>
        <v>28966</v>
      </c>
      <c r="L206" s="15"/>
      <c r="M206" s="15"/>
      <c r="N206" s="15"/>
      <c r="O206" s="15"/>
      <c r="P206" s="263"/>
    </row>
    <row r="207" spans="2:16" x14ac:dyDescent="0.2">
      <c r="B207" s="227">
        <f t="shared" si="16"/>
        <v>60</v>
      </c>
      <c r="C207" s="230">
        <f t="shared" si="14"/>
        <v>27965</v>
      </c>
      <c r="D207" s="9"/>
      <c r="E207" s="9"/>
      <c r="F207" s="9"/>
      <c r="G207" s="9"/>
      <c r="H207" s="9"/>
      <c r="I207" s="6"/>
      <c r="J207" s="125">
        <f t="shared" si="17"/>
        <v>60</v>
      </c>
      <c r="K207" s="125">
        <f t="shared" si="15"/>
        <v>28973</v>
      </c>
      <c r="L207" s="15"/>
      <c r="M207" s="15"/>
      <c r="N207" s="15"/>
      <c r="O207" s="15"/>
      <c r="P207" s="263"/>
    </row>
    <row r="208" spans="2:16" x14ac:dyDescent="0.2">
      <c r="B208" s="227">
        <f t="shared" si="16"/>
        <v>61</v>
      </c>
      <c r="C208" s="230">
        <f t="shared" si="14"/>
        <v>27972</v>
      </c>
      <c r="D208" s="9"/>
      <c r="E208" s="9"/>
      <c r="F208" s="9"/>
      <c r="G208" s="9"/>
      <c r="H208" s="9"/>
      <c r="I208" s="6"/>
      <c r="J208" s="125">
        <f t="shared" si="17"/>
        <v>61</v>
      </c>
      <c r="K208" s="125">
        <f t="shared" si="15"/>
        <v>28980</v>
      </c>
      <c r="L208" s="15"/>
      <c r="M208" s="15"/>
      <c r="N208" s="15"/>
      <c r="O208" s="15"/>
      <c r="P208" s="263"/>
    </row>
    <row r="209" spans="2:16" x14ac:dyDescent="0.2">
      <c r="B209" s="227">
        <f t="shared" si="16"/>
        <v>62</v>
      </c>
      <c r="C209" s="230">
        <f t="shared" si="14"/>
        <v>27979</v>
      </c>
      <c r="D209" s="9"/>
      <c r="E209" s="9"/>
      <c r="F209" s="9"/>
      <c r="G209" s="9"/>
      <c r="H209" s="9"/>
      <c r="I209" s="6"/>
      <c r="J209" s="125">
        <f t="shared" si="17"/>
        <v>62</v>
      </c>
      <c r="K209" s="125">
        <f t="shared" si="15"/>
        <v>28987</v>
      </c>
      <c r="L209" s="15"/>
      <c r="M209" s="15"/>
      <c r="N209" s="15"/>
      <c r="O209" s="15"/>
      <c r="P209" s="263"/>
    </row>
    <row r="210" spans="2:16" x14ac:dyDescent="0.2">
      <c r="B210" s="227">
        <f t="shared" si="16"/>
        <v>63</v>
      </c>
      <c r="C210" s="230">
        <f t="shared" si="14"/>
        <v>27986</v>
      </c>
      <c r="D210" s="9"/>
      <c r="E210" s="9"/>
      <c r="F210" s="9"/>
      <c r="G210" s="9"/>
      <c r="H210" s="9"/>
      <c r="I210" s="6"/>
      <c r="J210" s="125">
        <f t="shared" si="17"/>
        <v>63</v>
      </c>
      <c r="K210" s="125">
        <f t="shared" si="15"/>
        <v>28994</v>
      </c>
      <c r="L210" s="15"/>
      <c r="M210" s="15"/>
      <c r="N210" s="15"/>
      <c r="O210" s="15"/>
      <c r="P210" s="263"/>
    </row>
    <row r="211" spans="2:16" x14ac:dyDescent="0.2">
      <c r="B211" s="227">
        <f t="shared" si="16"/>
        <v>64</v>
      </c>
      <c r="C211" s="230">
        <f t="shared" si="14"/>
        <v>27993</v>
      </c>
      <c r="D211" s="9"/>
      <c r="E211" s="9"/>
      <c r="F211" s="9"/>
      <c r="G211" s="9"/>
      <c r="H211" s="9"/>
      <c r="I211" s="6"/>
      <c r="J211" s="125">
        <f t="shared" si="17"/>
        <v>64</v>
      </c>
      <c r="K211" s="125">
        <f t="shared" si="15"/>
        <v>29001</v>
      </c>
      <c r="L211" s="15"/>
      <c r="M211" s="15"/>
      <c r="N211" s="15"/>
      <c r="O211" s="15"/>
      <c r="P211" s="263"/>
    </row>
    <row r="212" spans="2:16" x14ac:dyDescent="0.2">
      <c r="B212" s="227">
        <f t="shared" si="16"/>
        <v>65</v>
      </c>
      <c r="C212" s="230">
        <f t="shared" si="14"/>
        <v>28000</v>
      </c>
      <c r="D212" s="9"/>
      <c r="E212" s="9"/>
      <c r="F212" s="9"/>
      <c r="G212" s="9"/>
      <c r="H212" s="9"/>
      <c r="I212" s="6"/>
      <c r="J212" s="125">
        <f t="shared" si="17"/>
        <v>65</v>
      </c>
      <c r="K212" s="125">
        <f t="shared" si="15"/>
        <v>29008</v>
      </c>
      <c r="L212" s="15"/>
      <c r="M212" s="15"/>
      <c r="N212" s="15"/>
      <c r="O212" s="15"/>
      <c r="P212" s="263"/>
    </row>
    <row r="213" spans="2:16" x14ac:dyDescent="0.2">
      <c r="B213" s="227">
        <f t="shared" si="16"/>
        <v>66</v>
      </c>
      <c r="C213" s="230">
        <f t="shared" ref="C213:C275" si="18">28500.5-955.5+B213*7</f>
        <v>28007</v>
      </c>
      <c r="D213" s="9"/>
      <c r="E213" s="9"/>
      <c r="F213" s="9"/>
      <c r="G213" s="9"/>
      <c r="H213" s="9"/>
      <c r="I213" s="6"/>
      <c r="J213" s="125">
        <f t="shared" si="17"/>
        <v>66</v>
      </c>
      <c r="K213" s="125">
        <f t="shared" ref="K213:K275" si="19">28500.5+52.5+J213*7</f>
        <v>29015</v>
      </c>
      <c r="L213" s="15"/>
      <c r="M213" s="15"/>
      <c r="N213" s="15"/>
      <c r="O213" s="15"/>
      <c r="P213" s="263"/>
    </row>
    <row r="214" spans="2:16" x14ac:dyDescent="0.2">
      <c r="B214" s="227">
        <f t="shared" si="16"/>
        <v>67</v>
      </c>
      <c r="C214" s="230">
        <f t="shared" si="18"/>
        <v>28014</v>
      </c>
      <c r="D214" s="9"/>
      <c r="E214" s="9"/>
      <c r="F214" s="9"/>
      <c r="G214" s="9"/>
      <c r="H214" s="9"/>
      <c r="I214" s="6"/>
      <c r="J214" s="125">
        <f t="shared" si="17"/>
        <v>67</v>
      </c>
      <c r="K214" s="125">
        <f t="shared" si="19"/>
        <v>29022</v>
      </c>
      <c r="L214" s="15"/>
      <c r="M214" s="15"/>
      <c r="N214" s="15"/>
      <c r="O214" s="15"/>
      <c r="P214" s="263"/>
    </row>
    <row r="215" spans="2:16" x14ac:dyDescent="0.2">
      <c r="B215" s="227">
        <f t="shared" ref="B215:B275" si="20">SUM(B214+1)</f>
        <v>68</v>
      </c>
      <c r="C215" s="230">
        <f t="shared" si="18"/>
        <v>28021</v>
      </c>
      <c r="D215" s="9"/>
      <c r="E215" s="9"/>
      <c r="F215" s="9"/>
      <c r="G215" s="9"/>
      <c r="H215" s="9"/>
      <c r="I215" s="6"/>
      <c r="J215" s="125">
        <f t="shared" ref="J215:J275" si="21">SUM(J214+1)</f>
        <v>68</v>
      </c>
      <c r="K215" s="125">
        <f t="shared" si="19"/>
        <v>29029</v>
      </c>
      <c r="L215" s="15"/>
      <c r="M215" s="15"/>
      <c r="N215" s="15"/>
      <c r="O215" s="15"/>
      <c r="P215" s="263"/>
    </row>
    <row r="216" spans="2:16" x14ac:dyDescent="0.2">
      <c r="B216" s="227">
        <f t="shared" si="20"/>
        <v>69</v>
      </c>
      <c r="C216" s="230">
        <f t="shared" si="18"/>
        <v>28028</v>
      </c>
      <c r="D216" s="9"/>
      <c r="E216" s="9"/>
      <c r="F216" s="9"/>
      <c r="G216" s="9"/>
      <c r="H216" s="9"/>
      <c r="I216" s="6"/>
      <c r="J216" s="125">
        <f t="shared" si="21"/>
        <v>69</v>
      </c>
      <c r="K216" s="125">
        <f t="shared" si="19"/>
        <v>29036</v>
      </c>
      <c r="L216" s="15"/>
      <c r="M216" s="15"/>
      <c r="N216" s="15"/>
      <c r="O216" s="15"/>
      <c r="P216" s="263"/>
    </row>
    <row r="217" spans="2:16" x14ac:dyDescent="0.2">
      <c r="B217" s="227">
        <f t="shared" si="20"/>
        <v>70</v>
      </c>
      <c r="C217" s="230">
        <f t="shared" si="18"/>
        <v>28035</v>
      </c>
      <c r="D217" s="9"/>
      <c r="E217" s="9"/>
      <c r="F217" s="9"/>
      <c r="G217" s="9"/>
      <c r="H217" s="9"/>
      <c r="I217" s="6"/>
      <c r="J217" s="125">
        <f t="shared" si="21"/>
        <v>70</v>
      </c>
      <c r="K217" s="125">
        <f t="shared" si="19"/>
        <v>29043</v>
      </c>
      <c r="L217" s="15"/>
      <c r="M217" s="15"/>
      <c r="N217" s="15"/>
      <c r="O217" s="15"/>
      <c r="P217" s="263"/>
    </row>
    <row r="218" spans="2:16" x14ac:dyDescent="0.2">
      <c r="B218" s="227">
        <f t="shared" si="20"/>
        <v>71</v>
      </c>
      <c r="C218" s="230">
        <f t="shared" si="18"/>
        <v>28042</v>
      </c>
      <c r="D218" s="9"/>
      <c r="E218" s="9"/>
      <c r="F218" s="9"/>
      <c r="G218" s="9"/>
      <c r="H218" s="9"/>
      <c r="I218" s="6"/>
      <c r="J218" s="125">
        <f t="shared" si="21"/>
        <v>71</v>
      </c>
      <c r="K218" s="125">
        <f t="shared" si="19"/>
        <v>29050</v>
      </c>
      <c r="L218" s="15"/>
      <c r="M218" s="15"/>
      <c r="N218" s="15"/>
      <c r="O218" s="15"/>
      <c r="P218" s="263"/>
    </row>
    <row r="219" spans="2:16" x14ac:dyDescent="0.2">
      <c r="B219" s="227">
        <f t="shared" si="20"/>
        <v>72</v>
      </c>
      <c r="C219" s="230">
        <f t="shared" si="18"/>
        <v>28049</v>
      </c>
      <c r="D219" s="9"/>
      <c r="E219" s="9"/>
      <c r="F219" s="9"/>
      <c r="G219" s="9"/>
      <c r="H219" s="9"/>
      <c r="I219" s="6"/>
      <c r="J219" s="125">
        <f t="shared" si="21"/>
        <v>72</v>
      </c>
      <c r="K219" s="125">
        <f t="shared" si="19"/>
        <v>29057</v>
      </c>
      <c r="L219" s="15"/>
      <c r="M219" s="15"/>
      <c r="N219" s="15"/>
      <c r="O219" s="15"/>
      <c r="P219" s="263"/>
    </row>
    <row r="220" spans="2:16" x14ac:dyDescent="0.2">
      <c r="B220" s="227">
        <f t="shared" si="20"/>
        <v>73</v>
      </c>
      <c r="C220" s="230">
        <f t="shared" si="18"/>
        <v>28056</v>
      </c>
      <c r="D220" s="9"/>
      <c r="E220" s="9"/>
      <c r="F220" s="9"/>
      <c r="G220" s="9"/>
      <c r="H220" s="9"/>
      <c r="I220" s="6"/>
      <c r="J220" s="125">
        <f t="shared" si="21"/>
        <v>73</v>
      </c>
      <c r="K220" s="125">
        <f t="shared" si="19"/>
        <v>29064</v>
      </c>
      <c r="L220" s="15"/>
      <c r="M220" s="15"/>
      <c r="N220" s="15"/>
      <c r="O220" s="15"/>
      <c r="P220" s="263"/>
    </row>
    <row r="221" spans="2:16" x14ac:dyDescent="0.2">
      <c r="B221" s="227">
        <f t="shared" si="20"/>
        <v>74</v>
      </c>
      <c r="C221" s="230">
        <f t="shared" si="18"/>
        <v>28063</v>
      </c>
      <c r="D221" s="9"/>
      <c r="E221" s="9"/>
      <c r="F221" s="9"/>
      <c r="G221" s="9"/>
      <c r="H221" s="9"/>
      <c r="I221" s="6"/>
      <c r="J221" s="125">
        <f t="shared" si="21"/>
        <v>74</v>
      </c>
      <c r="K221" s="125">
        <f t="shared" si="19"/>
        <v>29071</v>
      </c>
      <c r="L221" s="15"/>
      <c r="M221" s="15"/>
      <c r="N221" s="15"/>
      <c r="O221" s="15"/>
      <c r="P221" s="263"/>
    </row>
    <row r="222" spans="2:16" x14ac:dyDescent="0.2">
      <c r="B222" s="227">
        <f t="shared" si="20"/>
        <v>75</v>
      </c>
      <c r="C222" s="230">
        <f t="shared" si="18"/>
        <v>28070</v>
      </c>
      <c r="D222" s="9"/>
      <c r="E222" s="9"/>
      <c r="F222" s="9"/>
      <c r="G222" s="9"/>
      <c r="H222" s="9"/>
      <c r="I222" s="6"/>
      <c r="J222" s="125">
        <f t="shared" si="21"/>
        <v>75</v>
      </c>
      <c r="K222" s="125">
        <f t="shared" si="19"/>
        <v>29078</v>
      </c>
      <c r="L222" s="15"/>
      <c r="M222" s="15"/>
      <c r="N222" s="15"/>
      <c r="O222" s="15"/>
      <c r="P222" s="263"/>
    </row>
    <row r="223" spans="2:16" x14ac:dyDescent="0.2">
      <c r="B223" s="227">
        <f t="shared" si="20"/>
        <v>76</v>
      </c>
      <c r="C223" s="230">
        <f t="shared" si="18"/>
        <v>28077</v>
      </c>
      <c r="D223" s="9"/>
      <c r="E223" s="9"/>
      <c r="F223" s="9"/>
      <c r="G223" s="9"/>
      <c r="H223" s="9"/>
      <c r="I223" s="6"/>
      <c r="J223" s="125">
        <f t="shared" si="21"/>
        <v>76</v>
      </c>
      <c r="K223" s="125">
        <f t="shared" si="19"/>
        <v>29085</v>
      </c>
      <c r="L223" s="15"/>
      <c r="M223" s="15"/>
      <c r="N223" s="15"/>
      <c r="O223" s="15"/>
      <c r="P223" s="263"/>
    </row>
    <row r="224" spans="2:16" x14ac:dyDescent="0.2">
      <c r="B224" s="227">
        <f t="shared" si="20"/>
        <v>77</v>
      </c>
      <c r="C224" s="230">
        <f t="shared" si="18"/>
        <v>28084</v>
      </c>
      <c r="D224" s="9"/>
      <c r="E224" s="9"/>
      <c r="F224" s="9"/>
      <c r="G224" s="9"/>
      <c r="H224" s="9"/>
      <c r="I224" s="6"/>
      <c r="J224" s="125">
        <f t="shared" si="21"/>
        <v>77</v>
      </c>
      <c r="K224" s="125">
        <f t="shared" si="19"/>
        <v>29092</v>
      </c>
      <c r="L224" s="15"/>
      <c r="M224" s="15"/>
      <c r="N224" s="15"/>
      <c r="O224" s="15"/>
      <c r="P224" s="263"/>
    </row>
    <row r="225" spans="2:16" x14ac:dyDescent="0.2">
      <c r="B225" s="227">
        <f t="shared" si="20"/>
        <v>78</v>
      </c>
      <c r="C225" s="230">
        <f t="shared" si="18"/>
        <v>28091</v>
      </c>
      <c r="D225" s="9"/>
      <c r="E225" s="9"/>
      <c r="F225" s="9"/>
      <c r="G225" s="9"/>
      <c r="H225" s="9"/>
      <c r="I225" s="6"/>
      <c r="J225" s="125">
        <f t="shared" si="21"/>
        <v>78</v>
      </c>
      <c r="K225" s="125">
        <f t="shared" si="19"/>
        <v>29099</v>
      </c>
      <c r="L225" s="15"/>
      <c r="M225" s="15"/>
      <c r="N225" s="15"/>
      <c r="O225" s="15"/>
      <c r="P225" s="263"/>
    </row>
    <row r="226" spans="2:16" x14ac:dyDescent="0.2">
      <c r="B226" s="227">
        <f t="shared" si="20"/>
        <v>79</v>
      </c>
      <c r="C226" s="230">
        <f t="shared" si="18"/>
        <v>28098</v>
      </c>
      <c r="D226" s="9"/>
      <c r="E226" s="9"/>
      <c r="F226" s="9"/>
      <c r="G226" s="9"/>
      <c r="H226" s="9"/>
      <c r="I226" s="6"/>
      <c r="J226" s="125">
        <f t="shared" si="21"/>
        <v>79</v>
      </c>
      <c r="K226" s="125">
        <f t="shared" si="19"/>
        <v>29106</v>
      </c>
      <c r="L226" s="15"/>
      <c r="M226" s="15"/>
      <c r="N226" s="15"/>
      <c r="O226" s="15"/>
      <c r="P226" s="263"/>
    </row>
    <row r="227" spans="2:16" x14ac:dyDescent="0.2">
      <c r="B227" s="227">
        <f t="shared" si="20"/>
        <v>80</v>
      </c>
      <c r="C227" s="230">
        <f t="shared" si="18"/>
        <v>28105</v>
      </c>
      <c r="D227" s="9"/>
      <c r="E227" s="9"/>
      <c r="F227" s="9"/>
      <c r="G227" s="9"/>
      <c r="H227" s="9"/>
      <c r="I227" s="6"/>
      <c r="J227" s="125">
        <f t="shared" si="21"/>
        <v>80</v>
      </c>
      <c r="K227" s="125">
        <f t="shared" si="19"/>
        <v>29113</v>
      </c>
      <c r="L227" s="15"/>
      <c r="M227" s="15"/>
      <c r="N227" s="15"/>
      <c r="O227" s="15"/>
      <c r="P227" s="263"/>
    </row>
    <row r="228" spans="2:16" x14ac:dyDescent="0.2">
      <c r="B228" s="227">
        <f t="shared" si="20"/>
        <v>81</v>
      </c>
      <c r="C228" s="230">
        <f t="shared" si="18"/>
        <v>28112</v>
      </c>
      <c r="D228" s="9"/>
      <c r="E228" s="9"/>
      <c r="F228" s="9"/>
      <c r="G228" s="9"/>
      <c r="H228" s="9"/>
      <c r="I228" s="6"/>
      <c r="J228" s="125">
        <f t="shared" si="21"/>
        <v>81</v>
      </c>
      <c r="K228" s="125">
        <f t="shared" si="19"/>
        <v>29120</v>
      </c>
      <c r="L228" s="15"/>
      <c r="M228" s="15"/>
      <c r="N228" s="15"/>
      <c r="O228" s="15"/>
      <c r="P228" s="263"/>
    </row>
    <row r="229" spans="2:16" x14ac:dyDescent="0.2">
      <c r="B229" s="227">
        <f t="shared" si="20"/>
        <v>82</v>
      </c>
      <c r="C229" s="230">
        <f t="shared" si="18"/>
        <v>28119</v>
      </c>
      <c r="D229" s="9"/>
      <c r="E229" s="9"/>
      <c r="F229" s="9"/>
      <c r="G229" s="9"/>
      <c r="H229" s="9"/>
      <c r="I229" s="6"/>
      <c r="J229" s="125">
        <f t="shared" si="21"/>
        <v>82</v>
      </c>
      <c r="K229" s="125">
        <f t="shared" si="19"/>
        <v>29127</v>
      </c>
      <c r="L229" s="15"/>
      <c r="M229" s="15"/>
      <c r="N229" s="15"/>
      <c r="O229" s="15"/>
      <c r="P229" s="263"/>
    </row>
    <row r="230" spans="2:16" x14ac:dyDescent="0.2">
      <c r="B230" s="227">
        <f t="shared" si="20"/>
        <v>83</v>
      </c>
      <c r="C230" s="230">
        <f t="shared" si="18"/>
        <v>28126</v>
      </c>
      <c r="D230" s="9"/>
      <c r="E230" s="9"/>
      <c r="F230" s="9"/>
      <c r="G230" s="9"/>
      <c r="H230" s="9"/>
      <c r="I230" s="6"/>
      <c r="J230" s="125">
        <f t="shared" si="21"/>
        <v>83</v>
      </c>
      <c r="K230" s="125">
        <f t="shared" si="19"/>
        <v>29134</v>
      </c>
      <c r="L230" s="15"/>
      <c r="M230" s="15"/>
      <c r="N230" s="15"/>
      <c r="O230" s="15"/>
      <c r="P230" s="263"/>
    </row>
    <row r="231" spans="2:16" x14ac:dyDescent="0.2">
      <c r="B231" s="227">
        <f t="shared" si="20"/>
        <v>84</v>
      </c>
      <c r="C231" s="230">
        <f t="shared" si="18"/>
        <v>28133</v>
      </c>
      <c r="D231" s="9"/>
      <c r="E231" s="9"/>
      <c r="F231" s="9"/>
      <c r="G231" s="9"/>
      <c r="H231" s="9"/>
      <c r="I231" s="6"/>
      <c r="J231" s="125">
        <f t="shared" si="21"/>
        <v>84</v>
      </c>
      <c r="K231" s="125">
        <f t="shared" si="19"/>
        <v>29141</v>
      </c>
      <c r="L231" s="15"/>
      <c r="M231" s="15"/>
      <c r="N231" s="15"/>
      <c r="O231" s="15"/>
      <c r="P231" s="263"/>
    </row>
    <row r="232" spans="2:16" x14ac:dyDescent="0.2">
      <c r="B232" s="227">
        <f t="shared" si="20"/>
        <v>85</v>
      </c>
      <c r="C232" s="230">
        <f t="shared" si="18"/>
        <v>28140</v>
      </c>
      <c r="D232" s="9"/>
      <c r="E232" s="9"/>
      <c r="F232" s="9"/>
      <c r="G232" s="9"/>
      <c r="H232" s="9"/>
      <c r="I232" s="6"/>
      <c r="J232" s="125">
        <f t="shared" si="21"/>
        <v>85</v>
      </c>
      <c r="K232" s="125">
        <f t="shared" si="19"/>
        <v>29148</v>
      </c>
      <c r="L232" s="15"/>
      <c r="M232" s="15"/>
      <c r="N232" s="15"/>
      <c r="O232" s="15"/>
      <c r="P232" s="263"/>
    </row>
    <row r="233" spans="2:16" x14ac:dyDescent="0.2">
      <c r="B233" s="227">
        <f t="shared" si="20"/>
        <v>86</v>
      </c>
      <c r="C233" s="230">
        <f t="shared" si="18"/>
        <v>28147</v>
      </c>
      <c r="D233" s="9"/>
      <c r="E233" s="9"/>
      <c r="F233" s="9"/>
      <c r="G233" s="9"/>
      <c r="H233" s="9"/>
      <c r="I233" s="6"/>
      <c r="J233" s="125">
        <f t="shared" si="21"/>
        <v>86</v>
      </c>
      <c r="K233" s="125">
        <f t="shared" si="19"/>
        <v>29155</v>
      </c>
      <c r="L233" s="15"/>
      <c r="M233" s="15"/>
      <c r="N233" s="15"/>
      <c r="O233" s="15"/>
      <c r="P233" s="263"/>
    </row>
    <row r="234" spans="2:16" x14ac:dyDescent="0.2">
      <c r="B234" s="227">
        <f t="shared" si="20"/>
        <v>87</v>
      </c>
      <c r="C234" s="230">
        <f t="shared" si="18"/>
        <v>28154</v>
      </c>
      <c r="D234" s="9"/>
      <c r="E234" s="9"/>
      <c r="F234" s="9"/>
      <c r="G234" s="9"/>
      <c r="H234" s="9"/>
      <c r="I234" s="6"/>
      <c r="J234" s="125">
        <f t="shared" si="21"/>
        <v>87</v>
      </c>
      <c r="K234" s="125">
        <f t="shared" si="19"/>
        <v>29162</v>
      </c>
      <c r="L234" s="15"/>
      <c r="M234" s="15"/>
      <c r="N234" s="15"/>
      <c r="O234" s="15"/>
      <c r="P234" s="263"/>
    </row>
    <row r="235" spans="2:16" x14ac:dyDescent="0.2">
      <c r="B235" s="227">
        <f t="shared" si="20"/>
        <v>88</v>
      </c>
      <c r="C235" s="230">
        <f t="shared" si="18"/>
        <v>28161</v>
      </c>
      <c r="D235" s="9"/>
      <c r="E235" s="9"/>
      <c r="F235" s="9"/>
      <c r="G235" s="9"/>
      <c r="H235" s="9"/>
      <c r="I235" s="6"/>
      <c r="J235" s="125">
        <f t="shared" si="21"/>
        <v>88</v>
      </c>
      <c r="K235" s="125">
        <f t="shared" si="19"/>
        <v>29169</v>
      </c>
      <c r="L235" s="15"/>
      <c r="M235" s="15"/>
      <c r="N235" s="15"/>
      <c r="O235" s="15"/>
      <c r="P235" s="263"/>
    </row>
    <row r="236" spans="2:16" x14ac:dyDescent="0.2">
      <c r="B236" s="227">
        <f t="shared" si="20"/>
        <v>89</v>
      </c>
      <c r="C236" s="230">
        <f t="shared" si="18"/>
        <v>28168</v>
      </c>
      <c r="D236" s="9"/>
      <c r="E236" s="9"/>
      <c r="F236" s="9"/>
      <c r="G236" s="9"/>
      <c r="H236" s="9"/>
      <c r="I236" s="6"/>
      <c r="J236" s="125">
        <f t="shared" si="21"/>
        <v>89</v>
      </c>
      <c r="K236" s="125">
        <f t="shared" si="19"/>
        <v>29176</v>
      </c>
      <c r="L236" s="15"/>
      <c r="M236" s="15"/>
      <c r="N236" s="15"/>
      <c r="O236" s="15"/>
      <c r="P236" s="263"/>
    </row>
    <row r="237" spans="2:16" x14ac:dyDescent="0.2">
      <c r="B237" s="227">
        <f t="shared" si="20"/>
        <v>90</v>
      </c>
      <c r="C237" s="230">
        <f t="shared" si="18"/>
        <v>28175</v>
      </c>
      <c r="D237" s="9"/>
      <c r="E237" s="9"/>
      <c r="F237" s="9"/>
      <c r="G237" s="9"/>
      <c r="H237" s="9"/>
      <c r="I237" s="6"/>
      <c r="J237" s="125">
        <f t="shared" si="21"/>
        <v>90</v>
      </c>
      <c r="K237" s="125">
        <f t="shared" si="19"/>
        <v>29183</v>
      </c>
      <c r="L237" s="15"/>
      <c r="M237" s="15"/>
      <c r="N237" s="15"/>
      <c r="O237" s="15"/>
      <c r="P237" s="263"/>
    </row>
    <row r="238" spans="2:16" x14ac:dyDescent="0.2">
      <c r="B238" s="227">
        <f t="shared" si="20"/>
        <v>91</v>
      </c>
      <c r="C238" s="230">
        <f t="shared" si="18"/>
        <v>28182</v>
      </c>
      <c r="D238" s="9"/>
      <c r="E238" s="9"/>
      <c r="F238" s="9"/>
      <c r="G238" s="9"/>
      <c r="H238" s="9"/>
      <c r="I238" s="6"/>
      <c r="J238" s="125">
        <f t="shared" si="21"/>
        <v>91</v>
      </c>
      <c r="K238" s="125">
        <f t="shared" si="19"/>
        <v>29190</v>
      </c>
      <c r="L238" s="15"/>
      <c r="M238" s="15"/>
      <c r="N238" s="15"/>
      <c r="O238" s="15"/>
      <c r="P238" s="263"/>
    </row>
    <row r="239" spans="2:16" x14ac:dyDescent="0.2">
      <c r="B239" s="227">
        <f t="shared" si="20"/>
        <v>92</v>
      </c>
      <c r="C239" s="230">
        <f t="shared" si="18"/>
        <v>28189</v>
      </c>
      <c r="D239" s="9"/>
      <c r="E239" s="9"/>
      <c r="F239" s="9"/>
      <c r="G239" s="9"/>
      <c r="H239" s="9"/>
      <c r="I239" s="6"/>
      <c r="J239" s="125">
        <f t="shared" si="21"/>
        <v>92</v>
      </c>
      <c r="K239" s="125">
        <f t="shared" si="19"/>
        <v>29197</v>
      </c>
      <c r="L239" s="15"/>
      <c r="M239" s="15"/>
      <c r="N239" s="15"/>
      <c r="O239" s="15"/>
      <c r="P239" s="263"/>
    </row>
    <row r="240" spans="2:16" x14ac:dyDescent="0.2">
      <c r="B240" s="227">
        <f t="shared" si="20"/>
        <v>93</v>
      </c>
      <c r="C240" s="230">
        <f t="shared" si="18"/>
        <v>28196</v>
      </c>
      <c r="D240" s="9"/>
      <c r="E240" s="9"/>
      <c r="F240" s="9"/>
      <c r="G240" s="9"/>
      <c r="H240" s="9"/>
      <c r="I240" s="6"/>
      <c r="J240" s="125">
        <f t="shared" si="21"/>
        <v>93</v>
      </c>
      <c r="K240" s="125">
        <f t="shared" si="19"/>
        <v>29204</v>
      </c>
      <c r="L240" s="15"/>
      <c r="M240" s="15"/>
      <c r="N240" s="15"/>
      <c r="O240" s="15"/>
      <c r="P240" s="263"/>
    </row>
    <row r="241" spans="2:16" x14ac:dyDescent="0.2">
      <c r="B241" s="227">
        <f t="shared" si="20"/>
        <v>94</v>
      </c>
      <c r="C241" s="230">
        <f t="shared" si="18"/>
        <v>28203</v>
      </c>
      <c r="D241" s="9"/>
      <c r="E241" s="9"/>
      <c r="F241" s="9"/>
      <c r="G241" s="9"/>
      <c r="H241" s="9"/>
      <c r="I241" s="6"/>
      <c r="J241" s="125">
        <f t="shared" si="21"/>
        <v>94</v>
      </c>
      <c r="K241" s="125">
        <f t="shared" si="19"/>
        <v>29211</v>
      </c>
      <c r="L241" s="15"/>
      <c r="M241" s="15"/>
      <c r="N241" s="15"/>
      <c r="O241" s="15"/>
      <c r="P241" s="263"/>
    </row>
    <row r="242" spans="2:16" x14ac:dyDescent="0.2">
      <c r="B242" s="227">
        <f t="shared" si="20"/>
        <v>95</v>
      </c>
      <c r="C242" s="230">
        <f t="shared" si="18"/>
        <v>28210</v>
      </c>
      <c r="D242" s="9"/>
      <c r="E242" s="9"/>
      <c r="F242" s="9"/>
      <c r="G242" s="9"/>
      <c r="H242" s="9"/>
      <c r="I242" s="6"/>
      <c r="J242" s="125">
        <f t="shared" si="21"/>
        <v>95</v>
      </c>
      <c r="K242" s="125">
        <f t="shared" si="19"/>
        <v>29218</v>
      </c>
      <c r="L242" s="15"/>
      <c r="M242" s="15"/>
      <c r="N242" s="15"/>
      <c r="O242" s="15"/>
      <c r="P242" s="263"/>
    </row>
    <row r="243" spans="2:16" x14ac:dyDescent="0.2">
      <c r="B243" s="227">
        <f t="shared" si="20"/>
        <v>96</v>
      </c>
      <c r="C243" s="230">
        <f t="shared" si="18"/>
        <v>28217</v>
      </c>
      <c r="D243" s="9"/>
      <c r="E243" s="9"/>
      <c r="F243" s="9"/>
      <c r="G243" s="9"/>
      <c r="H243" s="9"/>
      <c r="I243" s="6"/>
      <c r="J243" s="125">
        <f t="shared" si="21"/>
        <v>96</v>
      </c>
      <c r="K243" s="125">
        <f t="shared" si="19"/>
        <v>29225</v>
      </c>
      <c r="L243" s="15"/>
      <c r="M243" s="15"/>
      <c r="N243" s="15"/>
      <c r="O243" s="15"/>
      <c r="P243" s="263"/>
    </row>
    <row r="244" spans="2:16" x14ac:dyDescent="0.2">
      <c r="B244" s="227">
        <f t="shared" si="20"/>
        <v>97</v>
      </c>
      <c r="C244" s="230">
        <f t="shared" si="18"/>
        <v>28224</v>
      </c>
      <c r="D244" s="9"/>
      <c r="E244" s="9"/>
      <c r="F244" s="9"/>
      <c r="G244" s="9"/>
      <c r="H244" s="9"/>
      <c r="I244" s="6"/>
      <c r="J244" s="125">
        <f t="shared" si="21"/>
        <v>97</v>
      </c>
      <c r="K244" s="125">
        <f t="shared" si="19"/>
        <v>29232</v>
      </c>
      <c r="L244" s="15"/>
      <c r="M244" s="15"/>
      <c r="N244" s="15"/>
      <c r="O244" s="15"/>
      <c r="P244" s="263"/>
    </row>
    <row r="245" spans="2:16" x14ac:dyDescent="0.2">
      <c r="B245" s="227">
        <f t="shared" si="20"/>
        <v>98</v>
      </c>
      <c r="C245" s="230">
        <f t="shared" si="18"/>
        <v>28231</v>
      </c>
      <c r="D245" s="9"/>
      <c r="E245" s="9"/>
      <c r="F245" s="9"/>
      <c r="G245" s="9"/>
      <c r="H245" s="9"/>
      <c r="I245" s="6"/>
      <c r="J245" s="125">
        <f t="shared" si="21"/>
        <v>98</v>
      </c>
      <c r="K245" s="125">
        <f t="shared" si="19"/>
        <v>29239</v>
      </c>
      <c r="L245" s="15"/>
      <c r="M245" s="15"/>
      <c r="N245" s="15"/>
      <c r="O245" s="15"/>
      <c r="P245" s="263"/>
    </row>
    <row r="246" spans="2:16" x14ac:dyDescent="0.2">
      <c r="B246" s="227">
        <f t="shared" si="20"/>
        <v>99</v>
      </c>
      <c r="C246" s="230">
        <f t="shared" si="18"/>
        <v>28238</v>
      </c>
      <c r="D246" s="9"/>
      <c r="E246" s="9"/>
      <c r="F246" s="9"/>
      <c r="G246" s="9"/>
      <c r="H246" s="9"/>
      <c r="I246" s="6"/>
      <c r="J246" s="125">
        <f t="shared" si="21"/>
        <v>99</v>
      </c>
      <c r="K246" s="125">
        <f t="shared" si="19"/>
        <v>29246</v>
      </c>
      <c r="L246" s="15"/>
      <c r="M246" s="15"/>
      <c r="N246" s="15"/>
      <c r="O246" s="15"/>
      <c r="P246" s="263"/>
    </row>
    <row r="247" spans="2:16" x14ac:dyDescent="0.2">
      <c r="B247" s="227">
        <f t="shared" si="20"/>
        <v>100</v>
      </c>
      <c r="C247" s="230">
        <f t="shared" si="18"/>
        <v>28245</v>
      </c>
      <c r="D247" s="9"/>
      <c r="E247" s="9"/>
      <c r="F247" s="9"/>
      <c r="G247" s="9"/>
      <c r="H247" s="9"/>
      <c r="I247" s="6"/>
      <c r="J247" s="125">
        <f t="shared" si="21"/>
        <v>100</v>
      </c>
      <c r="K247" s="125">
        <f t="shared" si="19"/>
        <v>29253</v>
      </c>
      <c r="L247" s="15"/>
      <c r="M247" s="15"/>
      <c r="N247" s="15"/>
      <c r="O247" s="15"/>
      <c r="P247" s="263"/>
    </row>
    <row r="248" spans="2:16" x14ac:dyDescent="0.2">
      <c r="B248" s="227">
        <f t="shared" si="20"/>
        <v>101</v>
      </c>
      <c r="C248" s="230">
        <f t="shared" si="18"/>
        <v>28252</v>
      </c>
      <c r="D248" s="9"/>
      <c r="E248" s="9"/>
      <c r="F248" s="9"/>
      <c r="G248" s="9"/>
      <c r="H248" s="9"/>
      <c r="I248" s="6"/>
      <c r="J248" s="125">
        <f t="shared" si="21"/>
        <v>101</v>
      </c>
      <c r="K248" s="125">
        <f t="shared" si="19"/>
        <v>29260</v>
      </c>
      <c r="L248" s="15"/>
      <c r="M248" s="15"/>
      <c r="N248" s="15"/>
      <c r="O248" s="15"/>
      <c r="P248" s="263"/>
    </row>
    <row r="249" spans="2:16" x14ac:dyDescent="0.2">
      <c r="B249" s="227">
        <f t="shared" si="20"/>
        <v>102</v>
      </c>
      <c r="C249" s="230">
        <f t="shared" si="18"/>
        <v>28259</v>
      </c>
      <c r="D249" s="9"/>
      <c r="E249" s="9"/>
      <c r="F249" s="9"/>
      <c r="G249" s="9"/>
      <c r="H249" s="9"/>
      <c r="I249" s="6"/>
      <c r="J249" s="125">
        <f t="shared" si="21"/>
        <v>102</v>
      </c>
      <c r="K249" s="125">
        <f t="shared" si="19"/>
        <v>29267</v>
      </c>
      <c r="L249" s="15"/>
      <c r="M249" s="15"/>
      <c r="N249" s="15"/>
      <c r="O249" s="15"/>
      <c r="P249" s="263"/>
    </row>
    <row r="250" spans="2:16" x14ac:dyDescent="0.2">
      <c r="B250" s="227">
        <f t="shared" si="20"/>
        <v>103</v>
      </c>
      <c r="C250" s="230">
        <f t="shared" si="18"/>
        <v>28266</v>
      </c>
      <c r="D250" s="9"/>
      <c r="E250" s="9"/>
      <c r="F250" s="9"/>
      <c r="G250" s="9"/>
      <c r="H250" s="9"/>
      <c r="I250" s="6"/>
      <c r="J250" s="125">
        <f t="shared" si="21"/>
        <v>103</v>
      </c>
      <c r="K250" s="125">
        <f t="shared" si="19"/>
        <v>29274</v>
      </c>
      <c r="L250" s="15"/>
      <c r="M250" s="15"/>
      <c r="N250" s="15"/>
      <c r="O250" s="15"/>
      <c r="P250" s="263"/>
    </row>
    <row r="251" spans="2:16" x14ac:dyDescent="0.2">
      <c r="B251" s="227">
        <f t="shared" si="20"/>
        <v>104</v>
      </c>
      <c r="C251" s="230">
        <f t="shared" si="18"/>
        <v>28273</v>
      </c>
      <c r="D251" s="9"/>
      <c r="E251" s="9"/>
      <c r="F251" s="9"/>
      <c r="G251" s="9"/>
      <c r="H251" s="9"/>
      <c r="I251" s="6"/>
      <c r="J251" s="125">
        <f t="shared" si="21"/>
        <v>104</v>
      </c>
      <c r="K251" s="125">
        <f t="shared" si="19"/>
        <v>29281</v>
      </c>
      <c r="L251" s="15"/>
      <c r="M251" s="15"/>
      <c r="N251" s="15"/>
      <c r="O251" s="15"/>
      <c r="P251" s="263"/>
    </row>
    <row r="252" spans="2:16" x14ac:dyDescent="0.2">
      <c r="B252" s="227">
        <f t="shared" si="20"/>
        <v>105</v>
      </c>
      <c r="C252" s="230">
        <f t="shared" si="18"/>
        <v>28280</v>
      </c>
      <c r="D252" s="9"/>
      <c r="E252" s="9"/>
      <c r="F252" s="9"/>
      <c r="G252" s="9"/>
      <c r="H252" s="9"/>
      <c r="I252" s="6"/>
      <c r="J252" s="125">
        <f t="shared" si="21"/>
        <v>105</v>
      </c>
      <c r="K252" s="125">
        <f t="shared" si="19"/>
        <v>29288</v>
      </c>
      <c r="L252" s="15"/>
      <c r="M252" s="15"/>
      <c r="N252" s="15"/>
      <c r="O252" s="15"/>
      <c r="P252" s="263"/>
    </row>
    <row r="253" spans="2:16" x14ac:dyDescent="0.2">
      <c r="B253" s="227">
        <f t="shared" si="20"/>
        <v>106</v>
      </c>
      <c r="C253" s="230">
        <f t="shared" si="18"/>
        <v>28287</v>
      </c>
      <c r="D253" s="9"/>
      <c r="E253" s="9"/>
      <c r="F253" s="9"/>
      <c r="G253" s="9"/>
      <c r="H253" s="9"/>
      <c r="I253" s="6"/>
      <c r="J253" s="125">
        <f t="shared" si="21"/>
        <v>106</v>
      </c>
      <c r="K253" s="125">
        <f t="shared" si="19"/>
        <v>29295</v>
      </c>
      <c r="L253" s="15"/>
      <c r="M253" s="15"/>
      <c r="N253" s="15"/>
      <c r="O253" s="15"/>
      <c r="P253" s="263"/>
    </row>
    <row r="254" spans="2:16" x14ac:dyDescent="0.2">
      <c r="B254" s="227">
        <f t="shared" si="20"/>
        <v>107</v>
      </c>
      <c r="C254" s="230">
        <f t="shared" si="18"/>
        <v>28294</v>
      </c>
      <c r="D254" s="9"/>
      <c r="E254" s="9"/>
      <c r="F254" s="9"/>
      <c r="G254" s="9"/>
      <c r="H254" s="9"/>
      <c r="I254" s="6"/>
      <c r="J254" s="125">
        <f t="shared" si="21"/>
        <v>107</v>
      </c>
      <c r="K254" s="125">
        <f t="shared" si="19"/>
        <v>29302</v>
      </c>
      <c r="L254" s="15"/>
      <c r="M254" s="15"/>
      <c r="N254" s="15"/>
      <c r="O254" s="15"/>
      <c r="P254" s="263"/>
    </row>
    <row r="255" spans="2:16" x14ac:dyDescent="0.2">
      <c r="B255" s="227">
        <f t="shared" si="20"/>
        <v>108</v>
      </c>
      <c r="C255" s="230">
        <f t="shared" si="18"/>
        <v>28301</v>
      </c>
      <c r="D255" s="9"/>
      <c r="E255" s="9"/>
      <c r="F255" s="9"/>
      <c r="G255" s="9"/>
      <c r="H255" s="9"/>
      <c r="I255" s="6"/>
      <c r="J255" s="125">
        <f t="shared" si="21"/>
        <v>108</v>
      </c>
      <c r="K255" s="125">
        <f t="shared" si="19"/>
        <v>29309</v>
      </c>
      <c r="L255" s="15"/>
      <c r="M255" s="15"/>
      <c r="N255" s="15"/>
      <c r="O255" s="15"/>
      <c r="P255" s="263"/>
    </row>
    <row r="256" spans="2:16" x14ac:dyDescent="0.2">
      <c r="B256" s="227">
        <f t="shared" si="20"/>
        <v>109</v>
      </c>
      <c r="C256" s="230">
        <f t="shared" si="18"/>
        <v>28308</v>
      </c>
      <c r="D256" s="9"/>
      <c r="E256" s="9"/>
      <c r="F256" s="9"/>
      <c r="G256" s="9"/>
      <c r="H256" s="9"/>
      <c r="I256" s="6"/>
      <c r="J256" s="125">
        <f t="shared" si="21"/>
        <v>109</v>
      </c>
      <c r="K256" s="125">
        <f t="shared" si="19"/>
        <v>29316</v>
      </c>
      <c r="L256" s="15"/>
      <c r="M256" s="15"/>
      <c r="N256" s="15"/>
      <c r="O256" s="15"/>
      <c r="P256" s="263"/>
    </row>
    <row r="257" spans="2:16" x14ac:dyDescent="0.2">
      <c r="B257" s="227">
        <f t="shared" si="20"/>
        <v>110</v>
      </c>
      <c r="C257" s="230">
        <f t="shared" si="18"/>
        <v>28315</v>
      </c>
      <c r="D257" s="9"/>
      <c r="E257" s="9"/>
      <c r="F257" s="9"/>
      <c r="G257" s="9"/>
      <c r="H257" s="9"/>
      <c r="I257" s="6"/>
      <c r="J257" s="125">
        <f t="shared" si="21"/>
        <v>110</v>
      </c>
      <c r="K257" s="125">
        <f t="shared" si="19"/>
        <v>29323</v>
      </c>
      <c r="L257" s="15"/>
      <c r="M257" s="15"/>
      <c r="N257" s="15"/>
      <c r="O257" s="15"/>
      <c r="P257" s="263"/>
    </row>
    <row r="258" spans="2:16" x14ac:dyDescent="0.2">
      <c r="B258" s="227">
        <f t="shared" si="20"/>
        <v>111</v>
      </c>
      <c r="C258" s="230">
        <f t="shared" si="18"/>
        <v>28322</v>
      </c>
      <c r="D258" s="9"/>
      <c r="E258" s="9"/>
      <c r="F258" s="9"/>
      <c r="G258" s="9"/>
      <c r="H258" s="9"/>
      <c r="I258" s="6"/>
      <c r="J258" s="125">
        <f t="shared" si="21"/>
        <v>111</v>
      </c>
      <c r="K258" s="125">
        <f t="shared" si="19"/>
        <v>29330</v>
      </c>
      <c r="L258" s="15"/>
      <c r="M258" s="15"/>
      <c r="N258" s="15"/>
      <c r="O258" s="15"/>
      <c r="P258" s="263"/>
    </row>
    <row r="259" spans="2:16" x14ac:dyDescent="0.2">
      <c r="B259" s="227">
        <f t="shared" si="20"/>
        <v>112</v>
      </c>
      <c r="C259" s="230">
        <f t="shared" si="18"/>
        <v>28329</v>
      </c>
      <c r="D259" s="9"/>
      <c r="E259" s="9"/>
      <c r="F259" s="9"/>
      <c r="G259" s="9"/>
      <c r="H259" s="9"/>
      <c r="I259" s="6"/>
      <c r="J259" s="125">
        <f t="shared" si="21"/>
        <v>112</v>
      </c>
      <c r="K259" s="125">
        <f t="shared" si="19"/>
        <v>29337</v>
      </c>
      <c r="L259" s="15"/>
      <c r="M259" s="15"/>
      <c r="N259" s="15"/>
      <c r="O259" s="15"/>
      <c r="P259" s="263"/>
    </row>
    <row r="260" spans="2:16" x14ac:dyDescent="0.2">
      <c r="B260" s="227">
        <f t="shared" si="20"/>
        <v>113</v>
      </c>
      <c r="C260" s="230">
        <f t="shared" si="18"/>
        <v>28336</v>
      </c>
      <c r="D260" s="9"/>
      <c r="E260" s="9"/>
      <c r="F260" s="9"/>
      <c r="G260" s="9"/>
      <c r="H260" s="9"/>
      <c r="I260" s="6"/>
      <c r="J260" s="125">
        <f t="shared" si="21"/>
        <v>113</v>
      </c>
      <c r="K260" s="125">
        <f t="shared" si="19"/>
        <v>29344</v>
      </c>
      <c r="L260" s="15"/>
      <c r="M260" s="15"/>
      <c r="N260" s="15"/>
      <c r="O260" s="15"/>
      <c r="P260" s="263"/>
    </row>
    <row r="261" spans="2:16" x14ac:dyDescent="0.2">
      <c r="B261" s="227">
        <f t="shared" si="20"/>
        <v>114</v>
      </c>
      <c r="C261" s="230">
        <f t="shared" si="18"/>
        <v>28343</v>
      </c>
      <c r="D261" s="9"/>
      <c r="E261" s="9"/>
      <c r="F261" s="9"/>
      <c r="G261" s="9"/>
      <c r="H261" s="9"/>
      <c r="I261" s="6"/>
      <c r="J261" s="125">
        <f t="shared" si="21"/>
        <v>114</v>
      </c>
      <c r="K261" s="125">
        <f t="shared" si="19"/>
        <v>29351</v>
      </c>
      <c r="L261" s="15"/>
      <c r="M261" s="15"/>
      <c r="N261" s="15"/>
      <c r="O261" s="15"/>
      <c r="P261" s="263"/>
    </row>
    <row r="262" spans="2:16" x14ac:dyDescent="0.2">
      <c r="B262" s="227">
        <f t="shared" si="20"/>
        <v>115</v>
      </c>
      <c r="C262" s="230">
        <f t="shared" si="18"/>
        <v>28350</v>
      </c>
      <c r="D262" s="9"/>
      <c r="E262" s="9"/>
      <c r="F262" s="9"/>
      <c r="G262" s="9"/>
      <c r="H262" s="9"/>
      <c r="I262" s="6"/>
      <c r="J262" s="125">
        <f t="shared" si="21"/>
        <v>115</v>
      </c>
      <c r="K262" s="125">
        <f t="shared" si="19"/>
        <v>29358</v>
      </c>
      <c r="L262" s="15"/>
      <c r="M262" s="15"/>
      <c r="N262" s="15"/>
      <c r="O262" s="15"/>
      <c r="P262" s="263"/>
    </row>
    <row r="263" spans="2:16" x14ac:dyDescent="0.2">
      <c r="B263" s="227">
        <f t="shared" si="20"/>
        <v>116</v>
      </c>
      <c r="C263" s="230">
        <f t="shared" si="18"/>
        <v>28357</v>
      </c>
      <c r="D263" s="9"/>
      <c r="E263" s="9"/>
      <c r="F263" s="9"/>
      <c r="G263" s="9"/>
      <c r="H263" s="9"/>
      <c r="I263" s="6"/>
      <c r="J263" s="125">
        <f t="shared" si="21"/>
        <v>116</v>
      </c>
      <c r="K263" s="125">
        <f t="shared" si="19"/>
        <v>29365</v>
      </c>
      <c r="L263" s="15"/>
      <c r="M263" s="15"/>
      <c r="N263" s="15"/>
      <c r="O263" s="15"/>
      <c r="P263" s="263"/>
    </row>
    <row r="264" spans="2:16" x14ac:dyDescent="0.2">
      <c r="B264" s="227">
        <f t="shared" si="20"/>
        <v>117</v>
      </c>
      <c r="C264" s="230">
        <f t="shared" si="18"/>
        <v>28364</v>
      </c>
      <c r="D264" s="9"/>
      <c r="E264" s="9"/>
      <c r="F264" s="9"/>
      <c r="G264" s="9"/>
      <c r="H264" s="9"/>
      <c r="I264" s="6"/>
      <c r="J264" s="125">
        <f t="shared" si="21"/>
        <v>117</v>
      </c>
      <c r="K264" s="125">
        <f t="shared" si="19"/>
        <v>29372</v>
      </c>
      <c r="L264" s="15"/>
      <c r="M264" s="15"/>
      <c r="N264" s="15"/>
      <c r="O264" s="15"/>
      <c r="P264" s="263"/>
    </row>
    <row r="265" spans="2:16" x14ac:dyDescent="0.2">
      <c r="B265" s="227">
        <f t="shared" si="20"/>
        <v>118</v>
      </c>
      <c r="C265" s="230">
        <f t="shared" si="18"/>
        <v>28371</v>
      </c>
      <c r="D265" s="9"/>
      <c r="E265" s="9"/>
      <c r="F265" s="9"/>
      <c r="G265" s="9"/>
      <c r="H265" s="9"/>
      <c r="I265" s="6"/>
      <c r="J265" s="125">
        <f t="shared" si="21"/>
        <v>118</v>
      </c>
      <c r="K265" s="125">
        <f t="shared" si="19"/>
        <v>29379</v>
      </c>
      <c r="L265" s="15"/>
      <c r="M265" s="15"/>
      <c r="N265" s="15"/>
      <c r="O265" s="15"/>
      <c r="P265" s="263"/>
    </row>
    <row r="266" spans="2:16" x14ac:dyDescent="0.2">
      <c r="B266" s="227">
        <f t="shared" si="20"/>
        <v>119</v>
      </c>
      <c r="C266" s="230">
        <f t="shared" si="18"/>
        <v>28378</v>
      </c>
      <c r="D266" s="9"/>
      <c r="E266" s="9"/>
      <c r="F266" s="9"/>
      <c r="G266" s="9"/>
      <c r="H266" s="9"/>
      <c r="I266" s="6"/>
      <c r="J266" s="125">
        <f t="shared" si="21"/>
        <v>119</v>
      </c>
      <c r="K266" s="125">
        <f t="shared" si="19"/>
        <v>29386</v>
      </c>
      <c r="L266" s="15"/>
      <c r="M266" s="15"/>
      <c r="N266" s="15"/>
      <c r="O266" s="15"/>
      <c r="P266" s="263"/>
    </row>
    <row r="267" spans="2:16" x14ac:dyDescent="0.2">
      <c r="B267" s="227">
        <f t="shared" si="20"/>
        <v>120</v>
      </c>
      <c r="C267" s="230">
        <f t="shared" si="18"/>
        <v>28385</v>
      </c>
      <c r="D267" s="9"/>
      <c r="E267" s="9"/>
      <c r="F267" s="9"/>
      <c r="G267" s="9"/>
      <c r="H267" s="9"/>
      <c r="I267" s="6"/>
      <c r="J267" s="125">
        <f t="shared" si="21"/>
        <v>120</v>
      </c>
      <c r="K267" s="125">
        <f t="shared" si="19"/>
        <v>29393</v>
      </c>
      <c r="L267" s="15"/>
      <c r="M267" s="15"/>
      <c r="N267" s="15"/>
      <c r="O267" s="15"/>
      <c r="P267" s="263"/>
    </row>
    <row r="268" spans="2:16" x14ac:dyDescent="0.2">
      <c r="B268" s="227">
        <f t="shared" si="20"/>
        <v>121</v>
      </c>
      <c r="C268" s="230">
        <f t="shared" si="18"/>
        <v>28392</v>
      </c>
      <c r="D268" s="9"/>
      <c r="E268" s="9"/>
      <c r="F268" s="9"/>
      <c r="G268" s="9"/>
      <c r="H268" s="9"/>
      <c r="I268" s="6"/>
      <c r="J268" s="125">
        <f t="shared" si="21"/>
        <v>121</v>
      </c>
      <c r="K268" s="125">
        <f t="shared" si="19"/>
        <v>29400</v>
      </c>
      <c r="L268" s="15"/>
      <c r="M268" s="15"/>
      <c r="N268" s="15"/>
      <c r="O268" s="15"/>
      <c r="P268" s="263"/>
    </row>
    <row r="269" spans="2:16" x14ac:dyDescent="0.2">
      <c r="B269" s="227">
        <f t="shared" si="20"/>
        <v>122</v>
      </c>
      <c r="C269" s="230">
        <f t="shared" si="18"/>
        <v>28399</v>
      </c>
      <c r="D269" s="9"/>
      <c r="E269" s="9"/>
      <c r="F269" s="9"/>
      <c r="G269" s="9"/>
      <c r="H269" s="9"/>
      <c r="I269" s="6"/>
      <c r="J269" s="125">
        <f t="shared" si="21"/>
        <v>122</v>
      </c>
      <c r="K269" s="125">
        <f t="shared" si="19"/>
        <v>29407</v>
      </c>
      <c r="L269" s="15"/>
      <c r="M269" s="15"/>
      <c r="N269" s="15"/>
      <c r="O269" s="15"/>
      <c r="P269" s="263"/>
    </row>
    <row r="270" spans="2:16" x14ac:dyDescent="0.2">
      <c r="B270" s="227">
        <f t="shared" si="20"/>
        <v>123</v>
      </c>
      <c r="C270" s="230">
        <f t="shared" si="18"/>
        <v>28406</v>
      </c>
      <c r="D270" s="9"/>
      <c r="E270" s="9"/>
      <c r="F270" s="9"/>
      <c r="G270" s="9"/>
      <c r="H270" s="9"/>
      <c r="I270" s="6"/>
      <c r="J270" s="125">
        <f t="shared" si="21"/>
        <v>123</v>
      </c>
      <c r="K270" s="125">
        <f t="shared" si="19"/>
        <v>29414</v>
      </c>
      <c r="L270" s="15"/>
      <c r="M270" s="15"/>
      <c r="N270" s="15"/>
      <c r="O270" s="15"/>
      <c r="P270" s="263"/>
    </row>
    <row r="271" spans="2:16" x14ac:dyDescent="0.2">
      <c r="B271" s="227">
        <f t="shared" si="20"/>
        <v>124</v>
      </c>
      <c r="C271" s="230">
        <f t="shared" si="18"/>
        <v>28413</v>
      </c>
      <c r="D271" s="9"/>
      <c r="E271" s="9"/>
      <c r="F271" s="9"/>
      <c r="G271" s="9"/>
      <c r="H271" s="9"/>
      <c r="I271" s="6"/>
      <c r="J271" s="125">
        <f t="shared" si="21"/>
        <v>124</v>
      </c>
      <c r="K271" s="125">
        <f t="shared" si="19"/>
        <v>29421</v>
      </c>
      <c r="L271" s="15"/>
      <c r="M271" s="15"/>
      <c r="N271" s="15"/>
      <c r="O271" s="15"/>
      <c r="P271" s="263"/>
    </row>
    <row r="272" spans="2:16" x14ac:dyDescent="0.2">
      <c r="B272" s="227">
        <f t="shared" si="20"/>
        <v>125</v>
      </c>
      <c r="C272" s="230">
        <f t="shared" si="18"/>
        <v>28420</v>
      </c>
      <c r="D272" s="9"/>
      <c r="E272" s="9"/>
      <c r="F272" s="9"/>
      <c r="G272" s="9"/>
      <c r="H272" s="9"/>
      <c r="I272" s="6"/>
      <c r="J272" s="125">
        <f t="shared" si="21"/>
        <v>125</v>
      </c>
      <c r="K272" s="125">
        <f t="shared" si="19"/>
        <v>29428</v>
      </c>
      <c r="L272" s="15"/>
      <c r="M272" s="15"/>
      <c r="N272" s="15"/>
      <c r="O272" s="15"/>
      <c r="P272" s="263"/>
    </row>
    <row r="273" spans="2:16" x14ac:dyDescent="0.2">
      <c r="B273" s="227">
        <f t="shared" si="20"/>
        <v>126</v>
      </c>
      <c r="C273" s="230">
        <f t="shared" si="18"/>
        <v>28427</v>
      </c>
      <c r="D273" s="9"/>
      <c r="E273" s="9"/>
      <c r="F273" s="9"/>
      <c r="G273" s="9"/>
      <c r="H273" s="9"/>
      <c r="I273" s="6"/>
      <c r="J273" s="125">
        <f t="shared" si="21"/>
        <v>126</v>
      </c>
      <c r="K273" s="125">
        <f t="shared" si="19"/>
        <v>29435</v>
      </c>
      <c r="L273" s="15"/>
      <c r="M273" s="15"/>
      <c r="N273" s="15"/>
      <c r="O273" s="15"/>
      <c r="P273" s="263"/>
    </row>
    <row r="274" spans="2:16" x14ac:dyDescent="0.2">
      <c r="B274" s="227">
        <f t="shared" si="20"/>
        <v>127</v>
      </c>
      <c r="C274" s="230">
        <f t="shared" si="18"/>
        <v>28434</v>
      </c>
      <c r="D274" s="9"/>
      <c r="E274" s="9"/>
      <c r="F274" s="9"/>
      <c r="G274" s="9"/>
      <c r="H274" s="9"/>
      <c r="I274" s="6"/>
      <c r="J274" s="125">
        <f t="shared" si="21"/>
        <v>127</v>
      </c>
      <c r="K274" s="125">
        <f t="shared" si="19"/>
        <v>29442</v>
      </c>
      <c r="L274" s="15"/>
      <c r="M274" s="15"/>
      <c r="N274" s="15"/>
      <c r="O274" s="15"/>
      <c r="P274" s="263"/>
    </row>
    <row r="275" spans="2:16" ht="13.5" thickBot="1" x14ac:dyDescent="0.25">
      <c r="B275" s="228">
        <f t="shared" si="20"/>
        <v>128</v>
      </c>
      <c r="C275" s="231">
        <f t="shared" si="18"/>
        <v>28441</v>
      </c>
      <c r="D275" s="174"/>
      <c r="E275" s="174"/>
      <c r="F275" s="174"/>
      <c r="G275" s="174"/>
      <c r="H275" s="174"/>
      <c r="I275" s="81"/>
      <c r="J275" s="158">
        <f t="shared" si="21"/>
        <v>128</v>
      </c>
      <c r="K275" s="158">
        <f t="shared" si="19"/>
        <v>29449</v>
      </c>
      <c r="L275" s="268"/>
      <c r="M275" s="268"/>
      <c r="N275" s="268"/>
      <c r="O275" s="268"/>
      <c r="P275" s="269"/>
    </row>
  </sheetData>
  <mergeCells count="29">
    <mergeCell ref="E146:L146"/>
    <mergeCell ref="A145:A146"/>
    <mergeCell ref="E79:L79"/>
    <mergeCell ref="A78:A79"/>
    <mergeCell ref="E145:F145"/>
    <mergeCell ref="G145:H145"/>
    <mergeCell ref="J145:K145"/>
    <mergeCell ref="E44:L44"/>
    <mergeCell ref="A43:A44"/>
    <mergeCell ref="E78:F78"/>
    <mergeCell ref="G78:H78"/>
    <mergeCell ref="J78:K78"/>
    <mergeCell ref="E25:L25"/>
    <mergeCell ref="A24:A25"/>
    <mergeCell ref="E43:F43"/>
    <mergeCell ref="G43:H43"/>
    <mergeCell ref="J43:K43"/>
    <mergeCell ref="E14:L14"/>
    <mergeCell ref="A13:A14"/>
    <mergeCell ref="E24:F24"/>
    <mergeCell ref="G24:H24"/>
    <mergeCell ref="J24:K24"/>
    <mergeCell ref="E7:L7"/>
    <mergeCell ref="E8:L8"/>
    <mergeCell ref="E9:L9"/>
    <mergeCell ref="E10:L10"/>
    <mergeCell ref="E13:F13"/>
    <mergeCell ref="G13:H13"/>
    <mergeCell ref="J13:K13"/>
  </mergeCells>
  <phoneticPr fontId="12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387"/>
  <sheetViews>
    <sheetView workbookViewId="0">
      <selection activeCell="B13" sqref="B13:P14"/>
    </sheetView>
  </sheetViews>
  <sheetFormatPr defaultRowHeight="12.75" x14ac:dyDescent="0.2"/>
  <cols>
    <col min="1" max="1" width="6.5703125" customWidth="1"/>
    <col min="2" max="2" width="13.28515625" customWidth="1"/>
    <col min="3" max="3" width="17.7109375" customWidth="1"/>
    <col min="7" max="7" width="12.28515625" customWidth="1"/>
    <col min="8" max="8" width="18" customWidth="1"/>
    <col min="9" max="9" width="18.42578125" customWidth="1"/>
    <col min="10" max="10" width="11" customWidth="1"/>
    <col min="11" max="11" width="23.140625" customWidth="1"/>
    <col min="12" max="12" width="13.28515625" customWidth="1"/>
    <col min="14" max="14" width="13.85546875" customWidth="1"/>
    <col min="15" max="15" width="13.42578125" customWidth="1"/>
    <col min="16" max="16" width="22.570312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253</v>
      </c>
      <c r="F7" s="444"/>
      <c r="G7" s="444"/>
      <c r="H7" s="444"/>
      <c r="I7" s="444"/>
      <c r="J7" s="444"/>
      <c r="K7" s="444"/>
      <c r="L7" s="445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46"/>
      <c r="G8" s="446"/>
      <c r="H8" s="446"/>
      <c r="I8" s="446"/>
      <c r="J8" s="446"/>
      <c r="K8" s="446"/>
      <c r="L8" s="447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48"/>
      <c r="G9" s="448"/>
      <c r="H9" s="448"/>
      <c r="I9" s="448"/>
      <c r="J9" s="448"/>
      <c r="K9" s="448"/>
      <c r="L9" s="449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254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459</v>
      </c>
      <c r="F13" s="419"/>
      <c r="G13" s="419" t="s">
        <v>460</v>
      </c>
      <c r="H13" s="419"/>
      <c r="I13" s="88" t="s">
        <v>251</v>
      </c>
      <c r="J13" s="419" t="s">
        <v>252</v>
      </c>
      <c r="K13" s="419"/>
      <c r="L13" s="89" t="s">
        <v>250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147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4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ht="25.5" x14ac:dyDescent="0.2">
      <c r="B16" s="220">
        <v>1</v>
      </c>
      <c r="C16" s="302">
        <v>31818.5</v>
      </c>
      <c r="D16" s="66" t="s">
        <v>7</v>
      </c>
      <c r="E16" s="100"/>
      <c r="F16" s="100"/>
      <c r="G16" s="100"/>
      <c r="H16" s="283" t="s">
        <v>255</v>
      </c>
      <c r="I16" s="6"/>
      <c r="J16" s="221">
        <v>1</v>
      </c>
      <c r="K16" s="302">
        <v>32630.5</v>
      </c>
      <c r="L16" s="66" t="s">
        <v>7</v>
      </c>
      <c r="M16" s="100"/>
      <c r="N16" s="100"/>
      <c r="O16" s="100"/>
      <c r="P16" s="284" t="s">
        <v>255</v>
      </c>
    </row>
    <row r="17" spans="2:16" x14ac:dyDescent="0.2">
      <c r="B17" s="227">
        <v>2</v>
      </c>
      <c r="C17" s="303">
        <v>31825.5</v>
      </c>
      <c r="D17" s="20"/>
      <c r="E17" s="46"/>
      <c r="F17" s="46"/>
      <c r="G17" s="46"/>
      <c r="H17" s="46"/>
      <c r="I17" s="6"/>
      <c r="J17" s="230">
        <v>2</v>
      </c>
      <c r="K17" s="303">
        <v>32637.5</v>
      </c>
      <c r="L17" s="20"/>
      <c r="M17" s="46"/>
      <c r="N17" s="46"/>
      <c r="O17" s="46"/>
      <c r="P17" s="297"/>
    </row>
    <row r="18" spans="2:16" x14ac:dyDescent="0.2">
      <c r="B18" s="227">
        <v>3</v>
      </c>
      <c r="C18" s="303">
        <v>31832.5</v>
      </c>
      <c r="D18" s="20"/>
      <c r="E18" s="46"/>
      <c r="F18" s="46"/>
      <c r="G18" s="46"/>
      <c r="H18" s="46"/>
      <c r="I18" s="6"/>
      <c r="J18" s="230">
        <v>3</v>
      </c>
      <c r="K18" s="303">
        <v>32644.5</v>
      </c>
      <c r="L18" s="20"/>
      <c r="M18" s="46"/>
      <c r="N18" s="46"/>
      <c r="O18" s="46"/>
      <c r="P18" s="297"/>
    </row>
    <row r="19" spans="2:16" x14ac:dyDescent="0.2">
      <c r="B19" s="227">
        <v>4</v>
      </c>
      <c r="C19" s="303">
        <v>31839.5</v>
      </c>
      <c r="D19" s="20"/>
      <c r="E19" s="46"/>
      <c r="F19" s="46"/>
      <c r="G19" s="46"/>
      <c r="H19" s="46"/>
      <c r="I19" s="6"/>
      <c r="J19" s="230">
        <v>4</v>
      </c>
      <c r="K19" s="303">
        <v>32651.5</v>
      </c>
      <c r="L19" s="20"/>
      <c r="M19" s="46"/>
      <c r="N19" s="46"/>
      <c r="O19" s="46"/>
      <c r="P19" s="297"/>
    </row>
    <row r="20" spans="2:16" x14ac:dyDescent="0.2">
      <c r="B20" s="227">
        <v>5</v>
      </c>
      <c r="C20" s="303">
        <v>31846.5</v>
      </c>
      <c r="D20" s="20"/>
      <c r="E20" s="46"/>
      <c r="F20" s="46"/>
      <c r="G20" s="46"/>
      <c r="H20" s="46"/>
      <c r="I20" s="6"/>
      <c r="J20" s="230">
        <v>5</v>
      </c>
      <c r="K20" s="303">
        <v>32658.5</v>
      </c>
      <c r="L20" s="20"/>
      <c r="M20" s="46"/>
      <c r="N20" s="46"/>
      <c r="O20" s="46"/>
      <c r="P20" s="297"/>
    </row>
    <row r="21" spans="2:16" x14ac:dyDescent="0.2">
      <c r="B21" s="227">
        <v>6</v>
      </c>
      <c r="C21" s="303">
        <v>31853.5</v>
      </c>
      <c r="D21" s="20"/>
      <c r="E21" s="46"/>
      <c r="F21" s="46"/>
      <c r="G21" s="46"/>
      <c r="H21" s="46"/>
      <c r="I21" s="6"/>
      <c r="J21" s="230">
        <v>6</v>
      </c>
      <c r="K21" s="303">
        <v>32665.5</v>
      </c>
      <c r="L21" s="20"/>
      <c r="M21" s="46"/>
      <c r="N21" s="46"/>
      <c r="O21" s="46"/>
      <c r="P21" s="297"/>
    </row>
    <row r="22" spans="2:16" x14ac:dyDescent="0.2">
      <c r="B22" s="227">
        <v>7</v>
      </c>
      <c r="C22" s="303">
        <v>31860.5</v>
      </c>
      <c r="D22" s="20"/>
      <c r="E22" s="46"/>
      <c r="F22" s="46"/>
      <c r="G22" s="46"/>
      <c r="H22" s="46"/>
      <c r="I22" s="6"/>
      <c r="J22" s="230">
        <v>7</v>
      </c>
      <c r="K22" s="303">
        <v>32672.5</v>
      </c>
      <c r="L22" s="20"/>
      <c r="M22" s="46"/>
      <c r="N22" s="46"/>
      <c r="O22" s="46"/>
      <c r="P22" s="297"/>
    </row>
    <row r="23" spans="2:16" x14ac:dyDescent="0.2">
      <c r="B23" s="227">
        <v>8</v>
      </c>
      <c r="C23" s="303">
        <v>31867.5</v>
      </c>
      <c r="D23" s="20"/>
      <c r="E23" s="46"/>
      <c r="F23" s="46"/>
      <c r="G23" s="46"/>
      <c r="H23" s="46"/>
      <c r="I23" s="6"/>
      <c r="J23" s="230">
        <v>8</v>
      </c>
      <c r="K23" s="303">
        <v>32679.5</v>
      </c>
      <c r="L23" s="20"/>
      <c r="M23" s="46"/>
      <c r="N23" s="46"/>
      <c r="O23" s="46"/>
      <c r="P23" s="297"/>
    </row>
    <row r="24" spans="2:16" x14ac:dyDescent="0.2">
      <c r="B24" s="227">
        <v>9</v>
      </c>
      <c r="C24" s="303">
        <v>31874.5</v>
      </c>
      <c r="D24" s="20"/>
      <c r="E24" s="46"/>
      <c r="F24" s="46"/>
      <c r="G24" s="46"/>
      <c r="H24" s="46"/>
      <c r="I24" s="6"/>
      <c r="J24" s="230">
        <v>9</v>
      </c>
      <c r="K24" s="303">
        <v>32686.5</v>
      </c>
      <c r="L24" s="20"/>
      <c r="M24" s="46"/>
      <c r="N24" s="46"/>
      <c r="O24" s="46"/>
      <c r="P24" s="297"/>
    </row>
    <row r="25" spans="2:16" x14ac:dyDescent="0.2">
      <c r="B25" s="227">
        <v>10</v>
      </c>
      <c r="C25" s="303">
        <v>31881.5</v>
      </c>
      <c r="D25" s="20"/>
      <c r="E25" s="46"/>
      <c r="F25" s="46"/>
      <c r="G25" s="46"/>
      <c r="H25" s="46"/>
      <c r="I25" s="6"/>
      <c r="J25" s="230">
        <v>10</v>
      </c>
      <c r="K25" s="303">
        <v>32693.5</v>
      </c>
      <c r="L25" s="20"/>
      <c r="M25" s="46"/>
      <c r="N25" s="46"/>
      <c r="O25" s="46"/>
      <c r="P25" s="297"/>
    </row>
    <row r="26" spans="2:16" x14ac:dyDescent="0.2">
      <c r="B26" s="227">
        <v>11</v>
      </c>
      <c r="C26" s="303">
        <v>31888.5</v>
      </c>
      <c r="D26" s="20"/>
      <c r="E26" s="46"/>
      <c r="F26" s="46"/>
      <c r="G26" s="46"/>
      <c r="H26" s="46"/>
      <c r="I26" s="6"/>
      <c r="J26" s="230">
        <v>11</v>
      </c>
      <c r="K26" s="303">
        <v>32700.5</v>
      </c>
      <c r="L26" s="20"/>
      <c r="M26" s="46"/>
      <c r="N26" s="46"/>
      <c r="O26" s="46"/>
      <c r="P26" s="297"/>
    </row>
    <row r="27" spans="2:16" x14ac:dyDescent="0.2">
      <c r="B27" s="227">
        <v>12</v>
      </c>
      <c r="C27" s="303">
        <v>31895.5</v>
      </c>
      <c r="D27" s="20"/>
      <c r="E27" s="46"/>
      <c r="F27" s="46"/>
      <c r="G27" s="46"/>
      <c r="H27" s="46"/>
      <c r="I27" s="6"/>
      <c r="J27" s="230">
        <v>12</v>
      </c>
      <c r="K27" s="303">
        <v>32707.5</v>
      </c>
      <c r="L27" s="20"/>
      <c r="M27" s="46"/>
      <c r="N27" s="46"/>
      <c r="O27" s="46"/>
      <c r="P27" s="297"/>
    </row>
    <row r="28" spans="2:16" x14ac:dyDescent="0.2">
      <c r="B28" s="227">
        <v>13</v>
      </c>
      <c r="C28" s="303">
        <v>31902.5</v>
      </c>
      <c r="D28" s="20"/>
      <c r="E28" s="46"/>
      <c r="F28" s="46"/>
      <c r="G28" s="46"/>
      <c r="H28" s="46"/>
      <c r="I28" s="6"/>
      <c r="J28" s="230">
        <v>13</v>
      </c>
      <c r="K28" s="303">
        <v>32714.5</v>
      </c>
      <c r="L28" s="20"/>
      <c r="M28" s="46"/>
      <c r="N28" s="46"/>
      <c r="O28" s="46"/>
      <c r="P28" s="297"/>
    </row>
    <row r="29" spans="2:16" x14ac:dyDescent="0.2">
      <c r="B29" s="227">
        <v>14</v>
      </c>
      <c r="C29" s="303">
        <v>31909.5</v>
      </c>
      <c r="D29" s="20"/>
      <c r="E29" s="46"/>
      <c r="F29" s="46"/>
      <c r="G29" s="46"/>
      <c r="H29" s="46"/>
      <c r="I29" s="6"/>
      <c r="J29" s="230">
        <v>14</v>
      </c>
      <c r="K29" s="303">
        <v>32721.5</v>
      </c>
      <c r="L29" s="20"/>
      <c r="M29" s="46"/>
      <c r="N29" s="46"/>
      <c r="O29" s="46"/>
      <c r="P29" s="297"/>
    </row>
    <row r="30" spans="2:16" x14ac:dyDescent="0.2">
      <c r="B30" s="227">
        <v>15</v>
      </c>
      <c r="C30" s="303">
        <v>31916.5</v>
      </c>
      <c r="D30" s="20"/>
      <c r="E30" s="46"/>
      <c r="F30" s="46"/>
      <c r="G30" s="46"/>
      <c r="H30" s="46"/>
      <c r="I30" s="6"/>
      <c r="J30" s="230">
        <v>15</v>
      </c>
      <c r="K30" s="303">
        <v>32728.5</v>
      </c>
      <c r="L30" s="20"/>
      <c r="M30" s="46"/>
      <c r="N30" s="46"/>
      <c r="O30" s="46"/>
      <c r="P30" s="297"/>
    </row>
    <row r="31" spans="2:16" x14ac:dyDescent="0.2">
      <c r="B31" s="227">
        <v>16</v>
      </c>
      <c r="C31" s="303">
        <v>31923.5</v>
      </c>
      <c r="D31" s="20"/>
      <c r="E31" s="46"/>
      <c r="F31" s="46"/>
      <c r="G31" s="46"/>
      <c r="H31" s="46"/>
      <c r="I31" s="6"/>
      <c r="J31" s="230">
        <v>16</v>
      </c>
      <c r="K31" s="303">
        <v>32735.5</v>
      </c>
      <c r="L31" s="20"/>
      <c r="M31" s="46"/>
      <c r="N31" s="46"/>
      <c r="O31" s="46"/>
      <c r="P31" s="297"/>
    </row>
    <row r="32" spans="2:16" x14ac:dyDescent="0.2">
      <c r="B32" s="227">
        <v>17</v>
      </c>
      <c r="C32" s="303">
        <v>31930.5</v>
      </c>
      <c r="D32" s="20"/>
      <c r="E32" s="46"/>
      <c r="F32" s="46"/>
      <c r="G32" s="46"/>
      <c r="H32" s="46"/>
      <c r="I32" s="6"/>
      <c r="J32" s="230">
        <v>17</v>
      </c>
      <c r="K32" s="303">
        <v>32742.5</v>
      </c>
      <c r="L32" s="20"/>
      <c r="M32" s="46"/>
      <c r="N32" s="46"/>
      <c r="O32" s="46"/>
      <c r="P32" s="297"/>
    </row>
    <row r="33" spans="2:16" x14ac:dyDescent="0.2">
      <c r="B33" s="227">
        <v>18</v>
      </c>
      <c r="C33" s="303">
        <v>31937.5</v>
      </c>
      <c r="D33" s="20"/>
      <c r="E33" s="46"/>
      <c r="F33" s="46"/>
      <c r="G33" s="46"/>
      <c r="H33" s="46"/>
      <c r="I33" s="6"/>
      <c r="J33" s="230">
        <v>18</v>
      </c>
      <c r="K33" s="303">
        <v>32749.5</v>
      </c>
      <c r="L33" s="20"/>
      <c r="M33" s="46"/>
      <c r="N33" s="46"/>
      <c r="O33" s="46"/>
      <c r="P33" s="297"/>
    </row>
    <row r="34" spans="2:16" x14ac:dyDescent="0.2">
      <c r="B34" s="227">
        <v>19</v>
      </c>
      <c r="C34" s="303">
        <v>31944.5</v>
      </c>
      <c r="D34" s="20"/>
      <c r="E34" s="46"/>
      <c r="F34" s="46"/>
      <c r="G34" s="46"/>
      <c r="H34" s="46"/>
      <c r="I34" s="6"/>
      <c r="J34" s="230">
        <v>19</v>
      </c>
      <c r="K34" s="303">
        <v>32756.5</v>
      </c>
      <c r="L34" s="20"/>
      <c r="M34" s="46"/>
      <c r="N34" s="46"/>
      <c r="O34" s="46"/>
      <c r="P34" s="297"/>
    </row>
    <row r="35" spans="2:16" x14ac:dyDescent="0.2">
      <c r="B35" s="227">
        <v>20</v>
      </c>
      <c r="C35" s="303">
        <v>31951.5</v>
      </c>
      <c r="D35" s="20"/>
      <c r="E35" s="46"/>
      <c r="F35" s="46"/>
      <c r="G35" s="46"/>
      <c r="H35" s="46"/>
      <c r="I35" s="6"/>
      <c r="J35" s="230">
        <v>20</v>
      </c>
      <c r="K35" s="303">
        <v>32763.5</v>
      </c>
      <c r="L35" s="20"/>
      <c r="M35" s="46"/>
      <c r="N35" s="46"/>
      <c r="O35" s="46"/>
      <c r="P35" s="297"/>
    </row>
    <row r="36" spans="2:16" x14ac:dyDescent="0.2">
      <c r="B36" s="227">
        <v>21</v>
      </c>
      <c r="C36" s="303">
        <v>31958.5</v>
      </c>
      <c r="D36" s="20"/>
      <c r="E36" s="46"/>
      <c r="F36" s="46"/>
      <c r="G36" s="46"/>
      <c r="H36" s="46"/>
      <c r="I36" s="6"/>
      <c r="J36" s="230">
        <v>21</v>
      </c>
      <c r="K36" s="303">
        <v>32770.5</v>
      </c>
      <c r="L36" s="20"/>
      <c r="M36" s="46"/>
      <c r="N36" s="46"/>
      <c r="O36" s="46"/>
      <c r="P36" s="297"/>
    </row>
    <row r="37" spans="2:16" x14ac:dyDescent="0.2">
      <c r="B37" s="227">
        <v>22</v>
      </c>
      <c r="C37" s="303">
        <v>31965.5</v>
      </c>
      <c r="D37" s="20"/>
      <c r="E37" s="46"/>
      <c r="F37" s="46"/>
      <c r="G37" s="46"/>
      <c r="H37" s="46"/>
      <c r="I37" s="6"/>
      <c r="J37" s="230">
        <v>22</v>
      </c>
      <c r="K37" s="303">
        <v>32777.5</v>
      </c>
      <c r="L37" s="20"/>
      <c r="M37" s="46"/>
      <c r="N37" s="46"/>
      <c r="O37" s="46"/>
      <c r="P37" s="297"/>
    </row>
    <row r="38" spans="2:16" x14ac:dyDescent="0.2">
      <c r="B38" s="227">
        <v>23</v>
      </c>
      <c r="C38" s="303">
        <v>31972.5</v>
      </c>
      <c r="D38" s="20"/>
      <c r="E38" s="46"/>
      <c r="F38" s="46"/>
      <c r="G38" s="46"/>
      <c r="H38" s="46"/>
      <c r="I38" s="6"/>
      <c r="J38" s="230">
        <v>23</v>
      </c>
      <c r="K38" s="303">
        <v>32784.5</v>
      </c>
      <c r="L38" s="20"/>
      <c r="M38" s="46"/>
      <c r="N38" s="46"/>
      <c r="O38" s="46"/>
      <c r="P38" s="297"/>
    </row>
    <row r="39" spans="2:16" x14ac:dyDescent="0.2">
      <c r="B39" s="227">
        <v>24</v>
      </c>
      <c r="C39" s="303">
        <v>31979.5</v>
      </c>
      <c r="D39" s="20"/>
      <c r="E39" s="46"/>
      <c r="F39" s="46"/>
      <c r="G39" s="46"/>
      <c r="H39" s="46"/>
      <c r="I39" s="6"/>
      <c r="J39" s="230">
        <v>24</v>
      </c>
      <c r="K39" s="303">
        <v>32791.5</v>
      </c>
      <c r="L39" s="20"/>
      <c r="M39" s="46"/>
      <c r="N39" s="46"/>
      <c r="O39" s="46"/>
      <c r="P39" s="297"/>
    </row>
    <row r="40" spans="2:16" x14ac:dyDescent="0.2">
      <c r="B40" s="227">
        <v>25</v>
      </c>
      <c r="C40" s="303">
        <v>31986.5</v>
      </c>
      <c r="D40" s="20"/>
      <c r="E40" s="46"/>
      <c r="F40" s="46"/>
      <c r="G40" s="46"/>
      <c r="H40" s="46"/>
      <c r="I40" s="6"/>
      <c r="J40" s="230">
        <v>25</v>
      </c>
      <c r="K40" s="303">
        <v>32798.5</v>
      </c>
      <c r="L40" s="20"/>
      <c r="M40" s="46"/>
      <c r="N40" s="46"/>
      <c r="O40" s="46"/>
      <c r="P40" s="297"/>
    </row>
    <row r="41" spans="2:16" x14ac:dyDescent="0.2">
      <c r="B41" s="209">
        <v>26</v>
      </c>
      <c r="C41" s="303">
        <v>31993.5</v>
      </c>
      <c r="D41" s="20"/>
      <c r="E41" s="47"/>
      <c r="F41" s="47"/>
      <c r="G41" s="47"/>
      <c r="H41" s="48"/>
      <c r="I41" s="133"/>
      <c r="J41" s="193">
        <v>26</v>
      </c>
      <c r="K41" s="303">
        <v>32805.5</v>
      </c>
      <c r="L41" s="20"/>
      <c r="M41" s="47"/>
      <c r="N41" s="47"/>
      <c r="O41" s="47"/>
      <c r="P41" s="298"/>
    </row>
    <row r="42" spans="2:16" x14ac:dyDescent="0.2">
      <c r="B42" s="163">
        <v>27</v>
      </c>
      <c r="C42" s="303">
        <v>32000.5</v>
      </c>
      <c r="D42" s="20"/>
      <c r="E42" s="47"/>
      <c r="F42" s="47"/>
      <c r="G42" s="47"/>
      <c r="H42" s="26"/>
      <c r="I42" s="133"/>
      <c r="J42" s="168">
        <v>27</v>
      </c>
      <c r="K42" s="303">
        <v>32812.5</v>
      </c>
      <c r="L42" s="20"/>
      <c r="M42" s="47"/>
      <c r="N42" s="47"/>
      <c r="O42" s="47"/>
      <c r="P42" s="265"/>
    </row>
    <row r="43" spans="2:16" x14ac:dyDescent="0.2">
      <c r="B43" s="227">
        <v>28</v>
      </c>
      <c r="C43" s="303">
        <v>32007.5</v>
      </c>
      <c r="D43" s="20"/>
      <c r="E43" s="46"/>
      <c r="F43" s="46"/>
      <c r="G43" s="46"/>
      <c r="H43" s="49"/>
      <c r="I43" s="6"/>
      <c r="J43" s="230">
        <v>28</v>
      </c>
      <c r="K43" s="303">
        <v>32819.5</v>
      </c>
      <c r="L43" s="20"/>
      <c r="M43" s="46"/>
      <c r="N43" s="46"/>
      <c r="O43" s="46"/>
      <c r="P43" s="299"/>
    </row>
    <row r="44" spans="2:16" x14ac:dyDescent="0.2">
      <c r="B44" s="163">
        <v>29</v>
      </c>
      <c r="C44" s="303">
        <v>32014.5</v>
      </c>
      <c r="D44" s="20"/>
      <c r="E44" s="47"/>
      <c r="F44" s="47"/>
      <c r="G44" s="47"/>
      <c r="H44" s="26"/>
      <c r="I44" s="133"/>
      <c r="J44" s="168">
        <v>29</v>
      </c>
      <c r="K44" s="303">
        <v>32826.5</v>
      </c>
      <c r="L44" s="20"/>
      <c r="M44" s="47"/>
      <c r="N44" s="47"/>
      <c r="O44" s="47"/>
      <c r="P44" s="265"/>
    </row>
    <row r="45" spans="2:16" x14ac:dyDescent="0.2">
      <c r="B45" s="163">
        <v>30</v>
      </c>
      <c r="C45" s="303">
        <v>32021.5</v>
      </c>
      <c r="D45" s="20"/>
      <c r="E45" s="47"/>
      <c r="F45" s="47"/>
      <c r="G45" s="47"/>
      <c r="H45" s="48"/>
      <c r="I45" s="133"/>
      <c r="J45" s="168">
        <v>30</v>
      </c>
      <c r="K45" s="303">
        <v>32833.5</v>
      </c>
      <c r="L45" s="20"/>
      <c r="M45" s="47"/>
      <c r="N45" s="47"/>
      <c r="O45" s="47"/>
      <c r="P45" s="298"/>
    </row>
    <row r="46" spans="2:16" x14ac:dyDescent="0.2">
      <c r="B46" s="163">
        <v>31</v>
      </c>
      <c r="C46" s="303">
        <v>32028.5</v>
      </c>
      <c r="D46" s="20"/>
      <c r="E46" s="46"/>
      <c r="F46" s="46"/>
      <c r="G46" s="46"/>
      <c r="H46" s="40"/>
      <c r="I46" s="6"/>
      <c r="J46" s="168">
        <v>31</v>
      </c>
      <c r="K46" s="303">
        <v>32840.5</v>
      </c>
      <c r="L46" s="20"/>
      <c r="M46" s="46"/>
      <c r="N46" s="46"/>
      <c r="O46" s="46"/>
      <c r="P46" s="266"/>
    </row>
    <row r="47" spans="2:16" x14ac:dyDescent="0.2">
      <c r="B47" s="227">
        <v>32</v>
      </c>
      <c r="C47" s="303">
        <v>32035.5</v>
      </c>
      <c r="D47" s="20"/>
      <c r="E47" s="46"/>
      <c r="F47" s="46"/>
      <c r="G47" s="46"/>
      <c r="H47" s="46"/>
      <c r="I47" s="6"/>
      <c r="J47" s="230">
        <v>32</v>
      </c>
      <c r="K47" s="303">
        <v>32847.5</v>
      </c>
      <c r="L47" s="20"/>
      <c r="M47" s="46"/>
      <c r="N47" s="46"/>
      <c r="O47" s="46"/>
      <c r="P47" s="297"/>
    </row>
    <row r="48" spans="2:16" x14ac:dyDescent="0.2">
      <c r="B48" s="227">
        <v>33</v>
      </c>
      <c r="C48" s="303">
        <v>32042.5</v>
      </c>
      <c r="D48" s="20"/>
      <c r="E48" s="46"/>
      <c r="F48" s="46"/>
      <c r="G48" s="46"/>
      <c r="H48" s="46"/>
      <c r="I48" s="6"/>
      <c r="J48" s="230">
        <v>33</v>
      </c>
      <c r="K48" s="303">
        <v>32854.5</v>
      </c>
      <c r="L48" s="20"/>
      <c r="M48" s="46"/>
      <c r="N48" s="46"/>
      <c r="O48" s="46"/>
      <c r="P48" s="297"/>
    </row>
    <row r="49" spans="2:17" x14ac:dyDescent="0.2">
      <c r="B49" s="227">
        <v>34</v>
      </c>
      <c r="C49" s="303">
        <v>32049.5</v>
      </c>
      <c r="D49" s="20"/>
      <c r="E49" s="46"/>
      <c r="F49" s="46"/>
      <c r="G49" s="46"/>
      <c r="H49" s="46"/>
      <c r="I49" s="6"/>
      <c r="J49" s="230">
        <v>34</v>
      </c>
      <c r="K49" s="303">
        <v>32861.5</v>
      </c>
      <c r="L49" s="20"/>
      <c r="M49" s="46"/>
      <c r="N49" s="46"/>
      <c r="O49" s="46"/>
      <c r="P49" s="297"/>
    </row>
    <row r="50" spans="2:17" x14ac:dyDescent="0.2">
      <c r="B50" s="227">
        <v>35</v>
      </c>
      <c r="C50" s="303">
        <v>32056.5</v>
      </c>
      <c r="D50" s="20"/>
      <c r="E50" s="46"/>
      <c r="F50" s="46"/>
      <c r="G50" s="46"/>
      <c r="H50" s="46"/>
      <c r="I50" s="6"/>
      <c r="J50" s="230">
        <v>35</v>
      </c>
      <c r="K50" s="303">
        <v>32868.5</v>
      </c>
      <c r="L50" s="20"/>
      <c r="M50" s="46"/>
      <c r="N50" s="46"/>
      <c r="O50" s="46"/>
      <c r="P50" s="297"/>
    </row>
    <row r="51" spans="2:17" x14ac:dyDescent="0.2">
      <c r="B51" s="227">
        <v>36</v>
      </c>
      <c r="C51" s="303">
        <v>32063.5</v>
      </c>
      <c r="D51" s="20"/>
      <c r="E51" s="46"/>
      <c r="F51" s="46"/>
      <c r="G51" s="46"/>
      <c r="H51" s="46"/>
      <c r="I51" s="6"/>
      <c r="J51" s="230">
        <v>36</v>
      </c>
      <c r="K51" s="303">
        <v>32875.5</v>
      </c>
      <c r="L51" s="20"/>
      <c r="M51" s="46"/>
      <c r="N51" s="46"/>
      <c r="O51" s="46"/>
      <c r="P51" s="297"/>
    </row>
    <row r="52" spans="2:17" x14ac:dyDescent="0.2">
      <c r="B52" s="227">
        <v>37</v>
      </c>
      <c r="C52" s="303">
        <v>32070.5</v>
      </c>
      <c r="D52" s="20"/>
      <c r="E52" s="46"/>
      <c r="F52" s="46"/>
      <c r="G52" s="46"/>
      <c r="H52" s="46"/>
      <c r="I52" s="6"/>
      <c r="J52" s="230">
        <v>37</v>
      </c>
      <c r="K52" s="303">
        <v>32882.5</v>
      </c>
      <c r="L52" s="20"/>
      <c r="M52" s="46"/>
      <c r="N52" s="46"/>
      <c r="O52" s="46"/>
      <c r="P52" s="297"/>
    </row>
    <row r="53" spans="2:17" x14ac:dyDescent="0.2">
      <c r="B53" s="227">
        <v>38</v>
      </c>
      <c r="C53" s="303">
        <v>32077.5</v>
      </c>
      <c r="D53" s="20"/>
      <c r="E53" s="46"/>
      <c r="F53" s="46"/>
      <c r="G53" s="46"/>
      <c r="H53" s="46"/>
      <c r="I53" s="6"/>
      <c r="J53" s="230">
        <v>38</v>
      </c>
      <c r="K53" s="303">
        <v>32889.5</v>
      </c>
      <c r="L53" s="20"/>
      <c r="M53" s="46"/>
      <c r="N53" s="46"/>
      <c r="O53" s="46"/>
      <c r="P53" s="297"/>
    </row>
    <row r="54" spans="2:17" x14ac:dyDescent="0.2">
      <c r="B54" s="227">
        <v>39</v>
      </c>
      <c r="C54" s="303">
        <v>32084.5</v>
      </c>
      <c r="D54" s="20"/>
      <c r="E54" s="46"/>
      <c r="F54" s="46"/>
      <c r="G54" s="46"/>
      <c r="H54" s="46"/>
      <c r="I54" s="6"/>
      <c r="J54" s="230">
        <v>39</v>
      </c>
      <c r="K54" s="303">
        <v>32896.5</v>
      </c>
      <c r="L54" s="20"/>
      <c r="M54" s="46"/>
      <c r="N54" s="46"/>
      <c r="O54" s="46"/>
      <c r="P54" s="297"/>
    </row>
    <row r="55" spans="2:17" x14ac:dyDescent="0.2">
      <c r="B55" s="227">
        <v>40</v>
      </c>
      <c r="C55" s="303">
        <v>32091.5</v>
      </c>
      <c r="D55" s="20"/>
      <c r="E55" s="46"/>
      <c r="F55" s="46"/>
      <c r="G55" s="46"/>
      <c r="H55" s="46"/>
      <c r="I55" s="6"/>
      <c r="J55" s="230">
        <v>40</v>
      </c>
      <c r="K55" s="303">
        <v>32903.5</v>
      </c>
      <c r="L55" s="20"/>
      <c r="M55" s="46"/>
      <c r="N55" s="46"/>
      <c r="O55" s="46"/>
      <c r="P55" s="297"/>
    </row>
    <row r="56" spans="2:17" x14ac:dyDescent="0.2">
      <c r="B56" s="227">
        <v>41</v>
      </c>
      <c r="C56" s="303">
        <v>32098.5</v>
      </c>
      <c r="D56" s="20"/>
      <c r="E56" s="46"/>
      <c r="F56" s="46"/>
      <c r="G56" s="46"/>
      <c r="H56" s="46"/>
      <c r="I56" s="6"/>
      <c r="J56" s="230">
        <v>41</v>
      </c>
      <c r="K56" s="303">
        <v>32910.5</v>
      </c>
      <c r="L56" s="20"/>
      <c r="M56" s="46"/>
      <c r="N56" s="46"/>
      <c r="O56" s="46"/>
      <c r="P56" s="297"/>
    </row>
    <row r="57" spans="2:17" x14ac:dyDescent="0.2">
      <c r="B57" s="227">
        <v>42</v>
      </c>
      <c r="C57" s="303">
        <v>32105.5</v>
      </c>
      <c r="D57" s="20"/>
      <c r="E57" s="46"/>
      <c r="F57" s="46"/>
      <c r="G57" s="46"/>
      <c r="H57" s="46"/>
      <c r="I57" s="6"/>
      <c r="J57" s="230">
        <v>42</v>
      </c>
      <c r="K57" s="303">
        <v>32917.5</v>
      </c>
      <c r="L57" s="20"/>
      <c r="M57" s="46"/>
      <c r="N57" s="46"/>
      <c r="O57" s="46"/>
      <c r="P57" s="297"/>
    </row>
    <row r="58" spans="2:17" x14ac:dyDescent="0.2">
      <c r="B58" s="227">
        <v>43</v>
      </c>
      <c r="C58" s="303">
        <v>32112.5</v>
      </c>
      <c r="D58" s="20"/>
      <c r="E58" s="46"/>
      <c r="F58" s="46"/>
      <c r="G58" s="46"/>
      <c r="H58" s="46"/>
      <c r="I58" s="6"/>
      <c r="J58" s="230">
        <v>43</v>
      </c>
      <c r="K58" s="303">
        <v>32924.5</v>
      </c>
      <c r="L58" s="20"/>
      <c r="M58" s="46"/>
      <c r="N58" s="46"/>
      <c r="O58" s="46"/>
      <c r="P58" s="297"/>
    </row>
    <row r="59" spans="2:17" x14ac:dyDescent="0.2">
      <c r="B59" s="227">
        <v>44</v>
      </c>
      <c r="C59" s="303">
        <v>32119.5</v>
      </c>
      <c r="D59" s="20"/>
      <c r="E59" s="46"/>
      <c r="F59" s="46"/>
      <c r="G59" s="46"/>
      <c r="H59" s="46"/>
      <c r="I59" s="6"/>
      <c r="J59" s="230">
        <v>44</v>
      </c>
      <c r="K59" s="303">
        <v>32931.5</v>
      </c>
      <c r="L59" s="20"/>
      <c r="M59" s="46"/>
      <c r="N59" s="46"/>
      <c r="O59" s="46"/>
      <c r="P59" s="297"/>
      <c r="Q59" s="6"/>
    </row>
    <row r="60" spans="2:17" x14ac:dyDescent="0.2">
      <c r="B60" s="227">
        <v>45</v>
      </c>
      <c r="C60" s="303">
        <v>32126.5</v>
      </c>
      <c r="D60" s="20"/>
      <c r="E60" s="46"/>
      <c r="F60" s="46"/>
      <c r="G60" s="46"/>
      <c r="H60" s="46"/>
      <c r="I60" s="6"/>
      <c r="J60" s="230">
        <v>45</v>
      </c>
      <c r="K60" s="303">
        <v>32938.5</v>
      </c>
      <c r="L60" s="20"/>
      <c r="M60" s="46"/>
      <c r="N60" s="46"/>
      <c r="O60" s="46"/>
      <c r="P60" s="297"/>
      <c r="Q60" s="6"/>
    </row>
    <row r="61" spans="2:17" x14ac:dyDescent="0.2">
      <c r="B61" s="227">
        <v>46</v>
      </c>
      <c r="C61" s="303">
        <v>32133.5</v>
      </c>
      <c r="D61" s="20"/>
      <c r="E61" s="46"/>
      <c r="F61" s="46"/>
      <c r="G61" s="46"/>
      <c r="H61" s="46"/>
      <c r="I61" s="6"/>
      <c r="J61" s="230">
        <v>46</v>
      </c>
      <c r="K61" s="303">
        <v>32945.5</v>
      </c>
      <c r="L61" s="20"/>
      <c r="M61" s="46"/>
      <c r="N61" s="46"/>
      <c r="O61" s="46"/>
      <c r="P61" s="297"/>
      <c r="Q61" s="6"/>
    </row>
    <row r="62" spans="2:17" x14ac:dyDescent="0.2">
      <c r="B62" s="227">
        <v>47</v>
      </c>
      <c r="C62" s="303">
        <v>32140.5</v>
      </c>
      <c r="D62" s="20"/>
      <c r="E62" s="46"/>
      <c r="F62" s="46"/>
      <c r="G62" s="46"/>
      <c r="H62" s="46"/>
      <c r="I62" s="6"/>
      <c r="J62" s="230">
        <v>47</v>
      </c>
      <c r="K62" s="303">
        <v>32952.5</v>
      </c>
      <c r="L62" s="20"/>
      <c r="M62" s="46"/>
      <c r="N62" s="46"/>
      <c r="O62" s="46"/>
      <c r="P62" s="297"/>
      <c r="Q62" s="6"/>
    </row>
    <row r="63" spans="2:17" x14ac:dyDescent="0.2">
      <c r="B63" s="227">
        <v>48</v>
      </c>
      <c r="C63" s="303">
        <v>32147.5</v>
      </c>
      <c r="D63" s="20"/>
      <c r="E63" s="46"/>
      <c r="F63" s="46"/>
      <c r="G63" s="46"/>
      <c r="H63" s="46"/>
      <c r="I63" s="6"/>
      <c r="J63" s="230">
        <v>48</v>
      </c>
      <c r="K63" s="303">
        <v>32959.5</v>
      </c>
      <c r="L63" s="20"/>
      <c r="M63" s="46"/>
      <c r="N63" s="46"/>
      <c r="O63" s="46"/>
      <c r="P63" s="297"/>
      <c r="Q63" s="6"/>
    </row>
    <row r="64" spans="2:17" x14ac:dyDescent="0.2">
      <c r="B64" s="227">
        <v>49</v>
      </c>
      <c r="C64" s="303">
        <v>32154.5</v>
      </c>
      <c r="D64" s="20"/>
      <c r="E64" s="46"/>
      <c r="F64" s="46"/>
      <c r="G64" s="46"/>
      <c r="H64" s="46"/>
      <c r="I64" s="6"/>
      <c r="J64" s="230">
        <v>49</v>
      </c>
      <c r="K64" s="303">
        <v>32966.5</v>
      </c>
      <c r="L64" s="20"/>
      <c r="M64" s="46"/>
      <c r="N64" s="46"/>
      <c r="O64" s="46"/>
      <c r="P64" s="297"/>
      <c r="Q64" s="6"/>
    </row>
    <row r="65" spans="2:17" x14ac:dyDescent="0.2">
      <c r="B65" s="227">
        <v>50</v>
      </c>
      <c r="C65" s="303">
        <v>32161.5</v>
      </c>
      <c r="D65" s="20"/>
      <c r="E65" s="46"/>
      <c r="F65" s="46"/>
      <c r="G65" s="46"/>
      <c r="H65" s="46"/>
      <c r="I65" s="6"/>
      <c r="J65" s="230">
        <v>50</v>
      </c>
      <c r="K65" s="303">
        <v>32973.5</v>
      </c>
      <c r="L65" s="20"/>
      <c r="M65" s="46"/>
      <c r="N65" s="46"/>
      <c r="O65" s="46"/>
      <c r="P65" s="297"/>
      <c r="Q65" s="6"/>
    </row>
    <row r="66" spans="2:17" x14ac:dyDescent="0.2">
      <c r="B66" s="227">
        <v>51</v>
      </c>
      <c r="C66" s="303">
        <v>32168.5</v>
      </c>
      <c r="D66" s="20"/>
      <c r="E66" s="46"/>
      <c r="F66" s="46"/>
      <c r="G66" s="46"/>
      <c r="H66" s="46"/>
      <c r="I66" s="6"/>
      <c r="J66" s="230">
        <v>51</v>
      </c>
      <c r="K66" s="303">
        <v>32980.5</v>
      </c>
      <c r="L66" s="20"/>
      <c r="M66" s="46"/>
      <c r="N66" s="46"/>
      <c r="O66" s="46"/>
      <c r="P66" s="297"/>
      <c r="Q66" s="6"/>
    </row>
    <row r="67" spans="2:17" x14ac:dyDescent="0.2">
      <c r="B67" s="227">
        <v>52</v>
      </c>
      <c r="C67" s="303">
        <v>32175.5</v>
      </c>
      <c r="D67" s="20"/>
      <c r="E67" s="46"/>
      <c r="F67" s="46"/>
      <c r="G67" s="46"/>
      <c r="H67" s="46"/>
      <c r="I67" s="6"/>
      <c r="J67" s="230">
        <v>52</v>
      </c>
      <c r="K67" s="303">
        <v>32987.5</v>
      </c>
      <c r="L67" s="20"/>
      <c r="M67" s="46"/>
      <c r="N67" s="46"/>
      <c r="O67" s="46"/>
      <c r="P67" s="297"/>
      <c r="Q67" s="6"/>
    </row>
    <row r="68" spans="2:17" x14ac:dyDescent="0.2">
      <c r="B68" s="227">
        <v>53</v>
      </c>
      <c r="C68" s="303">
        <v>32182.5</v>
      </c>
      <c r="D68" s="20"/>
      <c r="E68" s="46"/>
      <c r="F68" s="46"/>
      <c r="G68" s="46"/>
      <c r="H68" s="46"/>
      <c r="I68" s="6"/>
      <c r="J68" s="230">
        <v>53</v>
      </c>
      <c r="K68" s="303">
        <v>32994.5</v>
      </c>
      <c r="L68" s="20"/>
      <c r="M68" s="46"/>
      <c r="N68" s="46"/>
      <c r="O68" s="46"/>
      <c r="P68" s="297"/>
      <c r="Q68" s="6"/>
    </row>
    <row r="69" spans="2:17" x14ac:dyDescent="0.2">
      <c r="B69" s="227">
        <v>54</v>
      </c>
      <c r="C69" s="303">
        <v>32189.5</v>
      </c>
      <c r="D69" s="20"/>
      <c r="E69" s="46"/>
      <c r="F69" s="46"/>
      <c r="G69" s="46"/>
      <c r="H69" s="46"/>
      <c r="I69" s="6"/>
      <c r="J69" s="230">
        <v>54</v>
      </c>
      <c r="K69" s="303">
        <v>33001.5</v>
      </c>
      <c r="L69" s="20"/>
      <c r="M69" s="46"/>
      <c r="N69" s="46"/>
      <c r="O69" s="46"/>
      <c r="P69" s="297"/>
      <c r="Q69" s="6"/>
    </row>
    <row r="70" spans="2:17" x14ac:dyDescent="0.2">
      <c r="B70" s="227">
        <v>55</v>
      </c>
      <c r="C70" s="303">
        <v>32196.5</v>
      </c>
      <c r="D70" s="20"/>
      <c r="E70" s="46"/>
      <c r="F70" s="46"/>
      <c r="G70" s="46"/>
      <c r="H70" s="46"/>
      <c r="I70" s="6"/>
      <c r="J70" s="230">
        <v>55</v>
      </c>
      <c r="K70" s="303">
        <v>33008.5</v>
      </c>
      <c r="L70" s="20"/>
      <c r="M70" s="46"/>
      <c r="N70" s="46"/>
      <c r="O70" s="46"/>
      <c r="P70" s="297"/>
      <c r="Q70" s="6"/>
    </row>
    <row r="71" spans="2:17" x14ac:dyDescent="0.2">
      <c r="B71" s="227">
        <v>56</v>
      </c>
      <c r="C71" s="303">
        <v>32203.5</v>
      </c>
      <c r="D71" s="20"/>
      <c r="E71" s="46"/>
      <c r="F71" s="46"/>
      <c r="G71" s="46"/>
      <c r="H71" s="46"/>
      <c r="I71" s="6"/>
      <c r="J71" s="230">
        <v>56</v>
      </c>
      <c r="K71" s="303">
        <v>33015.5</v>
      </c>
      <c r="L71" s="20"/>
      <c r="M71" s="46"/>
      <c r="N71" s="46"/>
      <c r="O71" s="46"/>
      <c r="P71" s="297"/>
      <c r="Q71" s="6"/>
    </row>
    <row r="72" spans="2:17" x14ac:dyDescent="0.2">
      <c r="B72" s="227">
        <v>57</v>
      </c>
      <c r="C72" s="303">
        <v>32210.5</v>
      </c>
      <c r="D72" s="20"/>
      <c r="E72" s="46"/>
      <c r="F72" s="46"/>
      <c r="G72" s="46"/>
      <c r="H72" s="46"/>
      <c r="I72" s="6"/>
      <c r="J72" s="230">
        <v>57</v>
      </c>
      <c r="K72" s="303">
        <v>33022.5</v>
      </c>
      <c r="L72" s="20"/>
      <c r="M72" s="46"/>
      <c r="N72" s="46"/>
      <c r="O72" s="46"/>
      <c r="P72" s="297"/>
      <c r="Q72" s="6"/>
    </row>
    <row r="73" spans="2:17" x14ac:dyDescent="0.2">
      <c r="B73" s="227">
        <v>58</v>
      </c>
      <c r="C73" s="303">
        <v>32217.5</v>
      </c>
      <c r="D73" s="20"/>
      <c r="E73" s="46"/>
      <c r="F73" s="46"/>
      <c r="G73" s="46"/>
      <c r="H73" s="46"/>
      <c r="I73" s="6"/>
      <c r="J73" s="230">
        <v>58</v>
      </c>
      <c r="K73" s="303">
        <v>33029.5</v>
      </c>
      <c r="L73" s="20"/>
      <c r="M73" s="46"/>
      <c r="N73" s="46"/>
      <c r="O73" s="46"/>
      <c r="P73" s="297"/>
      <c r="Q73" s="6"/>
    </row>
    <row r="74" spans="2:17" x14ac:dyDescent="0.2">
      <c r="B74" s="227">
        <v>59</v>
      </c>
      <c r="C74" s="303">
        <v>32224.5</v>
      </c>
      <c r="D74" s="20"/>
      <c r="E74" s="46"/>
      <c r="F74" s="46"/>
      <c r="G74" s="46"/>
      <c r="H74" s="46"/>
      <c r="I74" s="6"/>
      <c r="J74" s="230">
        <v>59</v>
      </c>
      <c r="K74" s="303">
        <v>33036.5</v>
      </c>
      <c r="L74" s="20"/>
      <c r="M74" s="46"/>
      <c r="N74" s="46"/>
      <c r="O74" s="46"/>
      <c r="P74" s="297"/>
      <c r="Q74" s="6"/>
    </row>
    <row r="75" spans="2:17" x14ac:dyDescent="0.2">
      <c r="B75" s="227">
        <v>60</v>
      </c>
      <c r="C75" s="303">
        <v>32231.5</v>
      </c>
      <c r="D75" s="20"/>
      <c r="E75" s="46"/>
      <c r="F75" s="46"/>
      <c r="G75" s="46"/>
      <c r="H75" s="46"/>
      <c r="I75" s="6"/>
      <c r="J75" s="230">
        <v>60</v>
      </c>
      <c r="K75" s="303">
        <v>33043.5</v>
      </c>
      <c r="L75" s="20"/>
      <c r="M75" s="46"/>
      <c r="N75" s="46"/>
      <c r="O75" s="46"/>
      <c r="P75" s="297"/>
      <c r="Q75" s="6"/>
    </row>
    <row r="76" spans="2:17" x14ac:dyDescent="0.2">
      <c r="B76" s="227">
        <v>61</v>
      </c>
      <c r="C76" s="303">
        <v>32238.5</v>
      </c>
      <c r="D76" s="20"/>
      <c r="E76" s="46"/>
      <c r="F76" s="46"/>
      <c r="G76" s="46"/>
      <c r="H76" s="46"/>
      <c r="I76" s="6"/>
      <c r="J76" s="230">
        <v>61</v>
      </c>
      <c r="K76" s="303">
        <v>33050.5</v>
      </c>
      <c r="L76" s="20"/>
      <c r="M76" s="46"/>
      <c r="N76" s="46"/>
      <c r="O76" s="46"/>
      <c r="P76" s="297"/>
      <c r="Q76" s="6"/>
    </row>
    <row r="77" spans="2:17" x14ac:dyDescent="0.2">
      <c r="B77" s="227">
        <v>62</v>
      </c>
      <c r="C77" s="303">
        <v>32245.5</v>
      </c>
      <c r="D77" s="20"/>
      <c r="E77" s="46"/>
      <c r="F77" s="46"/>
      <c r="G77" s="46"/>
      <c r="H77" s="46"/>
      <c r="I77" s="6"/>
      <c r="J77" s="230">
        <v>62</v>
      </c>
      <c r="K77" s="303">
        <v>33057.5</v>
      </c>
      <c r="L77" s="20"/>
      <c r="M77" s="46"/>
      <c r="N77" s="46"/>
      <c r="O77" s="46"/>
      <c r="P77" s="297"/>
      <c r="Q77" s="6"/>
    </row>
    <row r="78" spans="2:17" x14ac:dyDescent="0.2">
      <c r="B78" s="227">
        <v>63</v>
      </c>
      <c r="C78" s="303">
        <v>32252.5</v>
      </c>
      <c r="D78" s="20"/>
      <c r="E78" s="46"/>
      <c r="F78" s="46"/>
      <c r="G78" s="46"/>
      <c r="H78" s="46"/>
      <c r="I78" s="6"/>
      <c r="J78" s="230">
        <v>63</v>
      </c>
      <c r="K78" s="303">
        <v>33064.5</v>
      </c>
      <c r="L78" s="20"/>
      <c r="M78" s="46"/>
      <c r="N78" s="46"/>
      <c r="O78" s="46"/>
      <c r="P78" s="297"/>
      <c r="Q78" s="6"/>
    </row>
    <row r="79" spans="2:17" x14ac:dyDescent="0.2">
      <c r="B79" s="227">
        <v>64</v>
      </c>
      <c r="C79" s="303">
        <v>32259.5</v>
      </c>
      <c r="D79" s="20"/>
      <c r="E79" s="46"/>
      <c r="F79" s="46"/>
      <c r="G79" s="46"/>
      <c r="H79" s="46"/>
      <c r="I79" s="6"/>
      <c r="J79" s="230">
        <v>64</v>
      </c>
      <c r="K79" s="303">
        <v>33071.5</v>
      </c>
      <c r="L79" s="20"/>
      <c r="M79" s="46"/>
      <c r="N79" s="46"/>
      <c r="O79" s="46"/>
      <c r="P79" s="297"/>
      <c r="Q79" s="6"/>
    </row>
    <row r="80" spans="2:17" x14ac:dyDescent="0.2">
      <c r="B80" s="227">
        <v>65</v>
      </c>
      <c r="C80" s="303">
        <v>32266.5</v>
      </c>
      <c r="D80" s="20"/>
      <c r="E80" s="46"/>
      <c r="F80" s="46"/>
      <c r="G80" s="46"/>
      <c r="H80" s="46"/>
      <c r="I80" s="6"/>
      <c r="J80" s="230">
        <v>65</v>
      </c>
      <c r="K80" s="303">
        <v>33078.5</v>
      </c>
      <c r="L80" s="20"/>
      <c r="M80" s="46"/>
      <c r="N80" s="46"/>
      <c r="O80" s="46"/>
      <c r="P80" s="297"/>
      <c r="Q80" s="6"/>
    </row>
    <row r="81" spans="2:17" x14ac:dyDescent="0.2">
      <c r="B81" s="227">
        <v>66</v>
      </c>
      <c r="C81" s="303">
        <v>32273.5</v>
      </c>
      <c r="D81" s="20"/>
      <c r="E81" s="46"/>
      <c r="F81" s="46"/>
      <c r="G81" s="46"/>
      <c r="H81" s="46"/>
      <c r="I81" s="6"/>
      <c r="J81" s="230">
        <v>66</v>
      </c>
      <c r="K81" s="303">
        <v>33085.5</v>
      </c>
      <c r="L81" s="20"/>
      <c r="M81" s="46"/>
      <c r="N81" s="46"/>
      <c r="O81" s="46"/>
      <c r="P81" s="297"/>
      <c r="Q81" s="6"/>
    </row>
    <row r="82" spans="2:17" x14ac:dyDescent="0.2">
      <c r="B82" s="227">
        <v>67</v>
      </c>
      <c r="C82" s="303">
        <v>32280.5</v>
      </c>
      <c r="D82" s="20"/>
      <c r="E82" s="46"/>
      <c r="F82" s="46"/>
      <c r="G82" s="46"/>
      <c r="H82" s="46"/>
      <c r="I82" s="6"/>
      <c r="J82" s="230">
        <v>67</v>
      </c>
      <c r="K82" s="303">
        <v>33092.5</v>
      </c>
      <c r="L82" s="20"/>
      <c r="M82" s="46"/>
      <c r="N82" s="46"/>
      <c r="O82" s="46"/>
      <c r="P82" s="297"/>
      <c r="Q82" s="6"/>
    </row>
    <row r="83" spans="2:17" x14ac:dyDescent="0.2">
      <c r="B83" s="227">
        <v>68</v>
      </c>
      <c r="C83" s="303">
        <v>32287.5</v>
      </c>
      <c r="D83" s="20"/>
      <c r="E83" s="46"/>
      <c r="F83" s="46"/>
      <c r="G83" s="46"/>
      <c r="H83" s="46"/>
      <c r="I83" s="6"/>
      <c r="J83" s="230">
        <v>68</v>
      </c>
      <c r="K83" s="303">
        <v>33099.5</v>
      </c>
      <c r="L83" s="20"/>
      <c r="M83" s="46"/>
      <c r="N83" s="46"/>
      <c r="O83" s="46"/>
      <c r="P83" s="297"/>
      <c r="Q83" s="6"/>
    </row>
    <row r="84" spans="2:17" x14ac:dyDescent="0.2">
      <c r="B84" s="227">
        <v>69</v>
      </c>
      <c r="C84" s="303">
        <v>32294.5</v>
      </c>
      <c r="D84" s="20"/>
      <c r="E84" s="46"/>
      <c r="F84" s="46"/>
      <c r="G84" s="46"/>
      <c r="H84" s="46"/>
      <c r="I84" s="6"/>
      <c r="J84" s="230">
        <v>69</v>
      </c>
      <c r="K84" s="303">
        <v>33106.5</v>
      </c>
      <c r="L84" s="20"/>
      <c r="M84" s="46"/>
      <c r="N84" s="46"/>
      <c r="O84" s="46"/>
      <c r="P84" s="297"/>
      <c r="Q84" s="6"/>
    </row>
    <row r="85" spans="2:17" x14ac:dyDescent="0.2">
      <c r="B85" s="227">
        <v>70</v>
      </c>
      <c r="C85" s="303">
        <v>32301.5</v>
      </c>
      <c r="D85" s="20"/>
      <c r="E85" s="46"/>
      <c r="F85" s="46"/>
      <c r="G85" s="46"/>
      <c r="H85" s="46"/>
      <c r="I85" s="6"/>
      <c r="J85" s="230">
        <v>70</v>
      </c>
      <c r="K85" s="303">
        <v>33113.5</v>
      </c>
      <c r="L85" s="20"/>
      <c r="M85" s="46"/>
      <c r="N85" s="46"/>
      <c r="O85" s="46"/>
      <c r="P85" s="297"/>
      <c r="Q85" s="6"/>
    </row>
    <row r="86" spans="2:17" x14ac:dyDescent="0.2">
      <c r="B86" s="227">
        <v>71</v>
      </c>
      <c r="C86" s="303">
        <v>32308.5</v>
      </c>
      <c r="D86" s="20"/>
      <c r="E86" s="46"/>
      <c r="F86" s="46"/>
      <c r="G86" s="46"/>
      <c r="H86" s="46"/>
      <c r="I86" s="6"/>
      <c r="J86" s="230">
        <v>71</v>
      </c>
      <c r="K86" s="303">
        <v>33120.5</v>
      </c>
      <c r="L86" s="20"/>
      <c r="M86" s="46"/>
      <c r="N86" s="46"/>
      <c r="O86" s="46"/>
      <c r="P86" s="297"/>
      <c r="Q86" s="6"/>
    </row>
    <row r="87" spans="2:17" x14ac:dyDescent="0.2">
      <c r="B87" s="227">
        <v>72</v>
      </c>
      <c r="C87" s="303">
        <v>32315.5</v>
      </c>
      <c r="D87" s="20"/>
      <c r="E87" s="46"/>
      <c r="F87" s="46"/>
      <c r="G87" s="46"/>
      <c r="H87" s="46"/>
      <c r="I87" s="6"/>
      <c r="J87" s="230">
        <v>72</v>
      </c>
      <c r="K87" s="303">
        <v>33127.5</v>
      </c>
      <c r="L87" s="20"/>
      <c r="M87" s="46"/>
      <c r="N87" s="46"/>
      <c r="O87" s="46"/>
      <c r="P87" s="297"/>
      <c r="Q87" s="6"/>
    </row>
    <row r="88" spans="2:17" x14ac:dyDescent="0.2">
      <c r="B88" s="227">
        <v>73</v>
      </c>
      <c r="C88" s="303">
        <v>32322.5</v>
      </c>
      <c r="D88" s="20"/>
      <c r="E88" s="46"/>
      <c r="F88" s="46"/>
      <c r="G88" s="46"/>
      <c r="H88" s="46"/>
      <c r="I88" s="6"/>
      <c r="J88" s="230">
        <v>73</v>
      </c>
      <c r="K88" s="303">
        <v>33134.5</v>
      </c>
      <c r="L88" s="20"/>
      <c r="M88" s="46"/>
      <c r="N88" s="46"/>
      <c r="O88" s="46"/>
      <c r="P88" s="297"/>
      <c r="Q88" s="6"/>
    </row>
    <row r="89" spans="2:17" x14ac:dyDescent="0.2">
      <c r="B89" s="163">
        <v>74</v>
      </c>
      <c r="C89" s="303">
        <v>32329.5</v>
      </c>
      <c r="D89" s="20"/>
      <c r="E89" s="47"/>
      <c r="F89" s="47"/>
      <c r="G89" s="47"/>
      <c r="H89" s="26"/>
      <c r="I89" s="133"/>
      <c r="J89" s="168">
        <v>74</v>
      </c>
      <c r="K89" s="303">
        <v>33141.5</v>
      </c>
      <c r="L89" s="20"/>
      <c r="M89" s="47"/>
      <c r="N89" s="47"/>
      <c r="O89" s="47"/>
      <c r="P89" s="265"/>
      <c r="Q89" s="6"/>
    </row>
    <row r="90" spans="2:17" x14ac:dyDescent="0.2">
      <c r="B90" s="163">
        <v>75</v>
      </c>
      <c r="C90" s="303">
        <v>32336.5</v>
      </c>
      <c r="D90" s="20"/>
      <c r="E90" s="47"/>
      <c r="F90" s="47"/>
      <c r="G90" s="47"/>
      <c r="H90" s="26"/>
      <c r="I90" s="133"/>
      <c r="J90" s="168">
        <v>75</v>
      </c>
      <c r="K90" s="303">
        <v>33148.5</v>
      </c>
      <c r="L90" s="20"/>
      <c r="M90" s="47"/>
      <c r="N90" s="47"/>
      <c r="O90" s="47"/>
      <c r="P90" s="265"/>
      <c r="Q90" s="6"/>
    </row>
    <row r="91" spans="2:17" x14ac:dyDescent="0.2">
      <c r="B91" s="163">
        <v>76</v>
      </c>
      <c r="C91" s="303">
        <v>32343.5</v>
      </c>
      <c r="D91" s="20"/>
      <c r="E91" s="47"/>
      <c r="F91" s="47"/>
      <c r="G91" s="47"/>
      <c r="H91" s="26"/>
      <c r="I91" s="133"/>
      <c r="J91" s="168">
        <v>76</v>
      </c>
      <c r="K91" s="303">
        <v>33155.5</v>
      </c>
      <c r="L91" s="20"/>
      <c r="M91" s="47"/>
      <c r="N91" s="47"/>
      <c r="O91" s="47"/>
      <c r="P91" s="265"/>
      <c r="Q91" s="6"/>
    </row>
    <row r="92" spans="2:17" x14ac:dyDescent="0.2">
      <c r="B92" s="163">
        <v>77</v>
      </c>
      <c r="C92" s="303">
        <v>32350.5</v>
      </c>
      <c r="D92" s="20"/>
      <c r="E92" s="47"/>
      <c r="F92" s="47"/>
      <c r="G92" s="47"/>
      <c r="H92" s="26"/>
      <c r="I92" s="133"/>
      <c r="J92" s="168">
        <v>77</v>
      </c>
      <c r="K92" s="303">
        <v>33162.5</v>
      </c>
      <c r="L92" s="20"/>
      <c r="M92" s="47"/>
      <c r="N92" s="47"/>
      <c r="O92" s="47"/>
      <c r="P92" s="265"/>
      <c r="Q92" s="6"/>
    </row>
    <row r="93" spans="2:17" x14ac:dyDescent="0.2">
      <c r="B93" s="163">
        <v>78</v>
      </c>
      <c r="C93" s="303">
        <v>32357.5</v>
      </c>
      <c r="D93" s="20"/>
      <c r="E93" s="46"/>
      <c r="F93" s="46"/>
      <c r="G93" s="46"/>
      <c r="H93" s="26"/>
      <c r="I93" s="6"/>
      <c r="J93" s="168">
        <v>78</v>
      </c>
      <c r="K93" s="303">
        <v>33169.5</v>
      </c>
      <c r="L93" s="20"/>
      <c r="M93" s="46"/>
      <c r="N93" s="46"/>
      <c r="O93" s="46"/>
      <c r="P93" s="265"/>
      <c r="Q93" s="6"/>
    </row>
    <row r="94" spans="2:17" x14ac:dyDescent="0.2">
      <c r="B94" s="227">
        <v>79</v>
      </c>
      <c r="C94" s="303">
        <v>32364.5</v>
      </c>
      <c r="D94" s="20"/>
      <c r="E94" s="46"/>
      <c r="F94" s="46"/>
      <c r="G94" s="46"/>
      <c r="H94" s="46"/>
      <c r="I94" s="6"/>
      <c r="J94" s="230">
        <v>79</v>
      </c>
      <c r="K94" s="303">
        <v>33176.5</v>
      </c>
      <c r="L94" s="20"/>
      <c r="M94" s="46"/>
      <c r="N94" s="46"/>
      <c r="O94" s="46"/>
      <c r="P94" s="297"/>
      <c r="Q94" s="6"/>
    </row>
    <row r="95" spans="2:17" x14ac:dyDescent="0.2">
      <c r="B95" s="227">
        <v>80</v>
      </c>
      <c r="C95" s="303">
        <v>32371.5</v>
      </c>
      <c r="D95" s="20"/>
      <c r="E95" s="46"/>
      <c r="F95" s="46"/>
      <c r="G95" s="46"/>
      <c r="H95" s="46"/>
      <c r="I95" s="6"/>
      <c r="J95" s="230">
        <v>80</v>
      </c>
      <c r="K95" s="303">
        <v>33183.5</v>
      </c>
      <c r="L95" s="20"/>
      <c r="M95" s="46"/>
      <c r="N95" s="46"/>
      <c r="O95" s="46"/>
      <c r="P95" s="297"/>
      <c r="Q95" s="6"/>
    </row>
    <row r="96" spans="2:17" x14ac:dyDescent="0.2">
      <c r="B96" s="227">
        <v>81</v>
      </c>
      <c r="C96" s="303">
        <v>32378.5</v>
      </c>
      <c r="D96" s="20"/>
      <c r="E96" s="46"/>
      <c r="F96" s="46"/>
      <c r="G96" s="46"/>
      <c r="H96" s="46"/>
      <c r="I96" s="6"/>
      <c r="J96" s="230">
        <v>81</v>
      </c>
      <c r="K96" s="303">
        <v>33190.5</v>
      </c>
      <c r="L96" s="20"/>
      <c r="M96" s="46"/>
      <c r="N96" s="46"/>
      <c r="O96" s="46"/>
      <c r="P96" s="297"/>
      <c r="Q96" s="6"/>
    </row>
    <row r="97" spans="2:17" x14ac:dyDescent="0.2">
      <c r="B97" s="227">
        <v>82</v>
      </c>
      <c r="C97" s="303">
        <v>32385.5</v>
      </c>
      <c r="D97" s="20"/>
      <c r="E97" s="46"/>
      <c r="F97" s="46"/>
      <c r="G97" s="46"/>
      <c r="H97" s="46"/>
      <c r="I97" s="6"/>
      <c r="J97" s="230">
        <v>82</v>
      </c>
      <c r="K97" s="303">
        <v>33197.5</v>
      </c>
      <c r="L97" s="20"/>
      <c r="M97" s="46"/>
      <c r="N97" s="46"/>
      <c r="O97" s="46"/>
      <c r="P97" s="297"/>
      <c r="Q97" s="6"/>
    </row>
    <row r="98" spans="2:17" x14ac:dyDescent="0.2">
      <c r="B98" s="227">
        <v>83</v>
      </c>
      <c r="C98" s="303">
        <v>32392.5</v>
      </c>
      <c r="D98" s="20"/>
      <c r="E98" s="46"/>
      <c r="F98" s="46"/>
      <c r="G98" s="46"/>
      <c r="H98" s="46"/>
      <c r="I98" s="6"/>
      <c r="J98" s="230">
        <v>83</v>
      </c>
      <c r="K98" s="303">
        <v>33204.5</v>
      </c>
      <c r="L98" s="20"/>
      <c r="M98" s="46"/>
      <c r="N98" s="46"/>
      <c r="O98" s="46"/>
      <c r="P98" s="297"/>
      <c r="Q98" s="6"/>
    </row>
    <row r="99" spans="2:17" x14ac:dyDescent="0.2">
      <c r="B99" s="227">
        <v>84</v>
      </c>
      <c r="C99" s="303">
        <v>32399.5</v>
      </c>
      <c r="D99" s="20"/>
      <c r="E99" s="46"/>
      <c r="F99" s="46"/>
      <c r="G99" s="46"/>
      <c r="H99" s="46"/>
      <c r="I99" s="6"/>
      <c r="J99" s="230">
        <v>84</v>
      </c>
      <c r="K99" s="303">
        <v>33211.5</v>
      </c>
      <c r="L99" s="20"/>
      <c r="M99" s="46"/>
      <c r="N99" s="46"/>
      <c r="O99" s="46"/>
      <c r="P99" s="297"/>
      <c r="Q99" s="6"/>
    </row>
    <row r="100" spans="2:17" x14ac:dyDescent="0.2">
      <c r="B100" s="227">
        <v>85</v>
      </c>
      <c r="C100" s="303">
        <v>32406.5</v>
      </c>
      <c r="D100" s="20"/>
      <c r="E100" s="46"/>
      <c r="F100" s="46"/>
      <c r="G100" s="46"/>
      <c r="H100" s="46"/>
      <c r="I100" s="6"/>
      <c r="J100" s="230">
        <v>85</v>
      </c>
      <c r="K100" s="303">
        <v>33218.5</v>
      </c>
      <c r="L100" s="20"/>
      <c r="M100" s="46"/>
      <c r="N100" s="46"/>
      <c r="O100" s="46"/>
      <c r="P100" s="297"/>
      <c r="Q100" s="6"/>
    </row>
    <row r="101" spans="2:17" x14ac:dyDescent="0.2">
      <c r="B101" s="227">
        <v>86</v>
      </c>
      <c r="C101" s="303">
        <v>32413.5</v>
      </c>
      <c r="D101" s="20"/>
      <c r="E101" s="46"/>
      <c r="F101" s="46"/>
      <c r="G101" s="46"/>
      <c r="H101" s="46"/>
      <c r="I101" s="6"/>
      <c r="J101" s="230">
        <v>86</v>
      </c>
      <c r="K101" s="303">
        <v>33225.5</v>
      </c>
      <c r="L101" s="20"/>
      <c r="M101" s="46"/>
      <c r="N101" s="46"/>
      <c r="O101" s="46"/>
      <c r="P101" s="297"/>
      <c r="Q101" s="6"/>
    </row>
    <row r="102" spans="2:17" x14ac:dyDescent="0.2">
      <c r="B102" s="227">
        <v>87</v>
      </c>
      <c r="C102" s="303">
        <v>32420.5</v>
      </c>
      <c r="D102" s="20"/>
      <c r="E102" s="46"/>
      <c r="F102" s="46"/>
      <c r="G102" s="46"/>
      <c r="H102" s="46"/>
      <c r="I102" s="6"/>
      <c r="J102" s="230">
        <v>87</v>
      </c>
      <c r="K102" s="303">
        <v>33232.5</v>
      </c>
      <c r="L102" s="20"/>
      <c r="M102" s="46"/>
      <c r="N102" s="46"/>
      <c r="O102" s="46"/>
      <c r="P102" s="297"/>
      <c r="Q102" s="6"/>
    </row>
    <row r="103" spans="2:17" x14ac:dyDescent="0.2">
      <c r="B103" s="227">
        <v>88</v>
      </c>
      <c r="C103" s="303">
        <v>32427.5</v>
      </c>
      <c r="D103" s="20"/>
      <c r="E103" s="46"/>
      <c r="F103" s="46"/>
      <c r="G103" s="46"/>
      <c r="H103" s="46"/>
      <c r="I103" s="6"/>
      <c r="J103" s="230">
        <v>88</v>
      </c>
      <c r="K103" s="303">
        <v>33239.5</v>
      </c>
      <c r="L103" s="20"/>
      <c r="M103" s="46"/>
      <c r="N103" s="46"/>
      <c r="O103" s="46"/>
      <c r="P103" s="297"/>
      <c r="Q103" s="6"/>
    </row>
    <row r="104" spans="2:17" x14ac:dyDescent="0.2">
      <c r="B104" s="227">
        <v>89</v>
      </c>
      <c r="C104" s="303">
        <v>32434.5</v>
      </c>
      <c r="D104" s="20"/>
      <c r="E104" s="46"/>
      <c r="F104" s="46"/>
      <c r="G104" s="46"/>
      <c r="H104" s="46"/>
      <c r="I104" s="6"/>
      <c r="J104" s="230">
        <v>89</v>
      </c>
      <c r="K104" s="303">
        <v>33246.5</v>
      </c>
      <c r="L104" s="20"/>
      <c r="M104" s="46"/>
      <c r="N104" s="46"/>
      <c r="O104" s="46"/>
      <c r="P104" s="297"/>
      <c r="Q104" s="6"/>
    </row>
    <row r="105" spans="2:17" x14ac:dyDescent="0.2">
      <c r="B105" s="227">
        <v>90</v>
      </c>
      <c r="C105" s="303">
        <v>32441.5</v>
      </c>
      <c r="D105" s="20"/>
      <c r="E105" s="46"/>
      <c r="F105" s="46"/>
      <c r="G105" s="46"/>
      <c r="H105" s="46"/>
      <c r="I105" s="6"/>
      <c r="J105" s="230">
        <v>90</v>
      </c>
      <c r="K105" s="303">
        <v>33253.5</v>
      </c>
      <c r="L105" s="20"/>
      <c r="M105" s="46"/>
      <c r="N105" s="46"/>
      <c r="O105" s="46"/>
      <c r="P105" s="297"/>
      <c r="Q105" s="6"/>
    </row>
    <row r="106" spans="2:17" x14ac:dyDescent="0.2">
      <c r="B106" s="227">
        <v>91</v>
      </c>
      <c r="C106" s="303">
        <v>32448.5</v>
      </c>
      <c r="D106" s="20"/>
      <c r="E106" s="46"/>
      <c r="F106" s="46"/>
      <c r="G106" s="46"/>
      <c r="H106" s="46"/>
      <c r="I106" s="6"/>
      <c r="J106" s="230">
        <v>91</v>
      </c>
      <c r="K106" s="303">
        <v>33260.5</v>
      </c>
      <c r="L106" s="20"/>
      <c r="M106" s="46"/>
      <c r="N106" s="46"/>
      <c r="O106" s="46"/>
      <c r="P106" s="297"/>
      <c r="Q106" s="6"/>
    </row>
    <row r="107" spans="2:17" x14ac:dyDescent="0.2">
      <c r="B107" s="227">
        <v>92</v>
      </c>
      <c r="C107" s="303">
        <v>32455.5</v>
      </c>
      <c r="D107" s="20"/>
      <c r="E107" s="46"/>
      <c r="F107" s="46"/>
      <c r="G107" s="46"/>
      <c r="H107" s="46"/>
      <c r="I107" s="6"/>
      <c r="J107" s="230">
        <v>92</v>
      </c>
      <c r="K107" s="303">
        <v>33267.5</v>
      </c>
      <c r="L107" s="20"/>
      <c r="M107" s="46"/>
      <c r="N107" s="46"/>
      <c r="O107" s="46"/>
      <c r="P107" s="297"/>
      <c r="Q107" s="6"/>
    </row>
    <row r="108" spans="2:17" x14ac:dyDescent="0.2">
      <c r="B108" s="227">
        <v>93</v>
      </c>
      <c r="C108" s="303">
        <v>32462.5</v>
      </c>
      <c r="D108" s="20"/>
      <c r="E108" s="46"/>
      <c r="F108" s="46"/>
      <c r="G108" s="46"/>
      <c r="H108" s="46"/>
      <c r="I108" s="6"/>
      <c r="J108" s="230">
        <v>93</v>
      </c>
      <c r="K108" s="303">
        <v>33274.5</v>
      </c>
      <c r="L108" s="20"/>
      <c r="M108" s="46"/>
      <c r="N108" s="46"/>
      <c r="O108" s="46"/>
      <c r="P108" s="297"/>
      <c r="Q108" s="6"/>
    </row>
    <row r="109" spans="2:17" x14ac:dyDescent="0.2">
      <c r="B109" s="227">
        <v>94</v>
      </c>
      <c r="C109" s="303">
        <v>32469.5</v>
      </c>
      <c r="D109" s="20"/>
      <c r="E109" s="46"/>
      <c r="F109" s="46"/>
      <c r="G109" s="46"/>
      <c r="H109" s="46"/>
      <c r="I109" s="6"/>
      <c r="J109" s="230">
        <v>94</v>
      </c>
      <c r="K109" s="303">
        <v>33281.5</v>
      </c>
      <c r="L109" s="20"/>
      <c r="M109" s="46"/>
      <c r="N109" s="46"/>
      <c r="O109" s="46"/>
      <c r="P109" s="297"/>
      <c r="Q109" s="6"/>
    </row>
    <row r="110" spans="2:17" x14ac:dyDescent="0.2">
      <c r="B110" s="227">
        <v>95</v>
      </c>
      <c r="C110" s="303">
        <v>32476.5</v>
      </c>
      <c r="D110" s="20"/>
      <c r="E110" s="46"/>
      <c r="F110" s="46"/>
      <c r="G110" s="46"/>
      <c r="H110" s="46"/>
      <c r="I110" s="6"/>
      <c r="J110" s="230">
        <v>95</v>
      </c>
      <c r="K110" s="303">
        <v>33288.5</v>
      </c>
      <c r="L110" s="20"/>
      <c r="M110" s="46"/>
      <c r="N110" s="46"/>
      <c r="O110" s="46"/>
      <c r="P110" s="297"/>
      <c r="Q110" s="6"/>
    </row>
    <row r="111" spans="2:17" x14ac:dyDescent="0.2">
      <c r="B111" s="227">
        <v>96</v>
      </c>
      <c r="C111" s="303">
        <v>32483.5</v>
      </c>
      <c r="D111" s="20"/>
      <c r="E111" s="46"/>
      <c r="F111" s="46"/>
      <c r="G111" s="46"/>
      <c r="H111" s="46"/>
      <c r="I111" s="6"/>
      <c r="J111" s="230">
        <v>96</v>
      </c>
      <c r="K111" s="303">
        <v>33295.5</v>
      </c>
      <c r="L111" s="20"/>
      <c r="M111" s="46"/>
      <c r="N111" s="46"/>
      <c r="O111" s="46"/>
      <c r="P111" s="297"/>
      <c r="Q111" s="6"/>
    </row>
    <row r="112" spans="2:17" x14ac:dyDescent="0.2">
      <c r="B112" s="227">
        <v>97</v>
      </c>
      <c r="C112" s="303">
        <v>32490.5</v>
      </c>
      <c r="D112" s="20"/>
      <c r="E112" s="46"/>
      <c r="F112" s="46"/>
      <c r="G112" s="46"/>
      <c r="H112" s="46"/>
      <c r="I112" s="6"/>
      <c r="J112" s="230">
        <v>97</v>
      </c>
      <c r="K112" s="303">
        <v>33302.5</v>
      </c>
      <c r="L112" s="20"/>
      <c r="M112" s="46"/>
      <c r="N112" s="46"/>
      <c r="O112" s="46"/>
      <c r="P112" s="297"/>
      <c r="Q112" s="6"/>
    </row>
    <row r="113" spans="2:17" x14ac:dyDescent="0.2">
      <c r="B113" s="227">
        <v>98</v>
      </c>
      <c r="C113" s="303">
        <v>32497.5</v>
      </c>
      <c r="D113" s="20"/>
      <c r="E113" s="46"/>
      <c r="F113" s="46"/>
      <c r="G113" s="46"/>
      <c r="H113" s="46"/>
      <c r="I113" s="6"/>
      <c r="J113" s="230">
        <v>98</v>
      </c>
      <c r="K113" s="303">
        <v>33309.5</v>
      </c>
      <c r="L113" s="20"/>
      <c r="M113" s="46"/>
      <c r="N113" s="46"/>
      <c r="O113" s="46"/>
      <c r="P113" s="297"/>
      <c r="Q113" s="6"/>
    </row>
    <row r="114" spans="2:17" x14ac:dyDescent="0.2">
      <c r="B114" s="227">
        <v>99</v>
      </c>
      <c r="C114" s="303">
        <v>32504.5</v>
      </c>
      <c r="D114" s="20"/>
      <c r="E114" s="46"/>
      <c r="F114" s="46"/>
      <c r="G114" s="46"/>
      <c r="H114" s="46"/>
      <c r="I114" s="6"/>
      <c r="J114" s="230">
        <v>99</v>
      </c>
      <c r="K114" s="303">
        <v>33316.5</v>
      </c>
      <c r="L114" s="20"/>
      <c r="M114" s="46"/>
      <c r="N114" s="46"/>
      <c r="O114" s="46"/>
      <c r="P114" s="297"/>
      <c r="Q114" s="6"/>
    </row>
    <row r="115" spans="2:17" x14ac:dyDescent="0.2">
      <c r="B115" s="227">
        <v>100</v>
      </c>
      <c r="C115" s="303">
        <v>32511.5</v>
      </c>
      <c r="D115" s="20"/>
      <c r="E115" s="46"/>
      <c r="F115" s="46"/>
      <c r="G115" s="46"/>
      <c r="H115" s="46"/>
      <c r="I115" s="6"/>
      <c r="J115" s="230">
        <v>100</v>
      </c>
      <c r="K115" s="303">
        <v>33323.5</v>
      </c>
      <c r="L115" s="20"/>
      <c r="M115" s="46"/>
      <c r="N115" s="46"/>
      <c r="O115" s="46"/>
      <c r="P115" s="297"/>
      <c r="Q115" s="6"/>
    </row>
    <row r="116" spans="2:17" x14ac:dyDescent="0.2">
      <c r="B116" s="227">
        <v>101</v>
      </c>
      <c r="C116" s="303">
        <v>32518.5</v>
      </c>
      <c r="D116" s="20"/>
      <c r="E116" s="46"/>
      <c r="F116" s="46"/>
      <c r="G116" s="46"/>
      <c r="H116" s="46"/>
      <c r="I116" s="6"/>
      <c r="J116" s="230">
        <v>101</v>
      </c>
      <c r="K116" s="303">
        <v>33330.5</v>
      </c>
      <c r="L116" s="20"/>
      <c r="M116" s="46"/>
      <c r="N116" s="46"/>
      <c r="O116" s="46"/>
      <c r="P116" s="297"/>
      <c r="Q116" s="6"/>
    </row>
    <row r="117" spans="2:17" x14ac:dyDescent="0.2">
      <c r="B117" s="227">
        <v>102</v>
      </c>
      <c r="C117" s="303">
        <v>32525.5</v>
      </c>
      <c r="D117" s="20"/>
      <c r="E117" s="46"/>
      <c r="F117" s="46"/>
      <c r="G117" s="46"/>
      <c r="H117" s="46"/>
      <c r="I117" s="6"/>
      <c r="J117" s="230">
        <v>102</v>
      </c>
      <c r="K117" s="303">
        <v>33337.5</v>
      </c>
      <c r="L117" s="20"/>
      <c r="M117" s="46"/>
      <c r="N117" s="46"/>
      <c r="O117" s="46"/>
      <c r="P117" s="297"/>
      <c r="Q117" s="6"/>
    </row>
    <row r="118" spans="2:17" x14ac:dyDescent="0.2">
      <c r="B118" s="227">
        <v>103</v>
      </c>
      <c r="C118" s="303">
        <v>32532.5</v>
      </c>
      <c r="D118" s="20"/>
      <c r="E118" s="46"/>
      <c r="F118" s="46"/>
      <c r="G118" s="46"/>
      <c r="H118" s="46"/>
      <c r="I118" s="6"/>
      <c r="J118" s="230">
        <v>103</v>
      </c>
      <c r="K118" s="303">
        <v>33344.5</v>
      </c>
      <c r="L118" s="20"/>
      <c r="M118" s="46"/>
      <c r="N118" s="46"/>
      <c r="O118" s="46"/>
      <c r="P118" s="297"/>
      <c r="Q118" s="6"/>
    </row>
    <row r="119" spans="2:17" x14ac:dyDescent="0.2">
      <c r="B119" s="227">
        <v>104</v>
      </c>
      <c r="C119" s="303">
        <v>32539.5</v>
      </c>
      <c r="D119" s="20"/>
      <c r="E119" s="46"/>
      <c r="F119" s="46"/>
      <c r="G119" s="46"/>
      <c r="H119" s="46"/>
      <c r="I119" s="6"/>
      <c r="J119" s="230">
        <v>104</v>
      </c>
      <c r="K119" s="303">
        <v>33351.5</v>
      </c>
      <c r="L119" s="20"/>
      <c r="M119" s="46"/>
      <c r="N119" s="46"/>
      <c r="O119" s="46"/>
      <c r="P119" s="297"/>
      <c r="Q119" s="6"/>
    </row>
    <row r="120" spans="2:17" x14ac:dyDescent="0.2">
      <c r="B120" s="227">
        <v>105</v>
      </c>
      <c r="C120" s="303">
        <v>32546.5</v>
      </c>
      <c r="D120" s="20"/>
      <c r="E120" s="46"/>
      <c r="F120" s="46"/>
      <c r="G120" s="46"/>
      <c r="H120" s="46"/>
      <c r="I120" s="6"/>
      <c r="J120" s="230">
        <v>105</v>
      </c>
      <c r="K120" s="303">
        <v>33358.5</v>
      </c>
      <c r="L120" s="20"/>
      <c r="M120" s="46"/>
      <c r="N120" s="46"/>
      <c r="O120" s="46"/>
      <c r="P120" s="297"/>
      <c r="Q120" s="6"/>
    </row>
    <row r="121" spans="2:17" x14ac:dyDescent="0.2">
      <c r="B121" s="227">
        <v>106</v>
      </c>
      <c r="C121" s="303">
        <v>32553.5</v>
      </c>
      <c r="D121" s="20"/>
      <c r="E121" s="46"/>
      <c r="F121" s="46"/>
      <c r="G121" s="46"/>
      <c r="H121" s="46"/>
      <c r="I121" s="6"/>
      <c r="J121" s="230">
        <v>106</v>
      </c>
      <c r="K121" s="303">
        <v>33365.5</v>
      </c>
      <c r="L121" s="20"/>
      <c r="M121" s="46"/>
      <c r="N121" s="46"/>
      <c r="O121" s="46"/>
      <c r="P121" s="297"/>
      <c r="Q121" s="6"/>
    </row>
    <row r="122" spans="2:17" x14ac:dyDescent="0.2">
      <c r="B122" s="227">
        <v>107</v>
      </c>
      <c r="C122" s="303">
        <v>32560.5</v>
      </c>
      <c r="D122" s="20"/>
      <c r="E122" s="46"/>
      <c r="F122" s="46"/>
      <c r="G122" s="46"/>
      <c r="H122" s="46"/>
      <c r="I122" s="6"/>
      <c r="J122" s="230">
        <v>107</v>
      </c>
      <c r="K122" s="303">
        <v>33372.5</v>
      </c>
      <c r="L122" s="20"/>
      <c r="M122" s="46"/>
      <c r="N122" s="46"/>
      <c r="O122" s="46"/>
      <c r="P122" s="297"/>
      <c r="Q122" s="6"/>
    </row>
    <row r="123" spans="2:17" ht="13.5" thickBot="1" x14ac:dyDescent="0.25">
      <c r="B123" s="228">
        <v>108</v>
      </c>
      <c r="C123" s="304">
        <v>32567.5</v>
      </c>
      <c r="D123" s="135"/>
      <c r="E123" s="300"/>
      <c r="F123" s="300"/>
      <c r="G123" s="300"/>
      <c r="H123" s="300"/>
      <c r="I123" s="81"/>
      <c r="J123" s="231">
        <v>108</v>
      </c>
      <c r="K123" s="304">
        <v>33379.5</v>
      </c>
      <c r="L123" s="135"/>
      <c r="M123" s="300"/>
      <c r="N123" s="300"/>
      <c r="O123" s="300"/>
      <c r="P123" s="301"/>
      <c r="Q123" s="6"/>
    </row>
    <row r="124" spans="2:17" x14ac:dyDescent="0.2">
      <c r="B124" s="7"/>
      <c r="C124" s="7"/>
      <c r="D124" s="28"/>
      <c r="E124" s="54"/>
      <c r="F124" s="54"/>
      <c r="G124" s="54"/>
      <c r="H124" s="54"/>
      <c r="I124" s="6"/>
      <c r="J124" s="7"/>
      <c r="K124" s="56"/>
      <c r="L124" s="28"/>
      <c r="M124" s="54"/>
      <c r="N124" s="54"/>
      <c r="O124" s="54"/>
      <c r="P124" s="54"/>
      <c r="Q124" s="6"/>
    </row>
    <row r="125" spans="2:17" x14ac:dyDescent="0.2">
      <c r="B125" s="7"/>
      <c r="C125" s="7"/>
      <c r="D125" s="28"/>
      <c r="E125" s="54"/>
      <c r="F125" s="54"/>
      <c r="G125" s="54"/>
      <c r="H125" s="54"/>
      <c r="I125" s="6"/>
      <c r="J125" s="7"/>
      <c r="K125" s="56"/>
      <c r="L125" s="28"/>
      <c r="M125" s="54"/>
      <c r="N125" s="54"/>
      <c r="O125" s="54"/>
      <c r="P125" s="54"/>
      <c r="Q125" s="6"/>
    </row>
    <row r="126" spans="2:17" x14ac:dyDescent="0.2">
      <c r="B126" s="7"/>
      <c r="C126" s="7"/>
      <c r="D126" s="28"/>
      <c r="E126" s="54"/>
      <c r="F126" s="54"/>
      <c r="G126" s="54"/>
      <c r="H126" s="54"/>
      <c r="I126" s="6"/>
      <c r="J126" s="7"/>
      <c r="K126" s="56"/>
      <c r="L126" s="28"/>
      <c r="M126" s="54"/>
      <c r="N126" s="54"/>
      <c r="O126" s="54"/>
      <c r="P126" s="54"/>
      <c r="Q126" s="6"/>
    </row>
    <row r="127" spans="2:17" x14ac:dyDescent="0.2">
      <c r="B127" s="7"/>
      <c r="C127" s="7"/>
      <c r="D127" s="28"/>
      <c r="E127" s="54"/>
      <c r="F127" s="54"/>
      <c r="G127" s="54"/>
      <c r="H127" s="54"/>
      <c r="I127" s="6"/>
      <c r="J127" s="7"/>
      <c r="K127" s="56"/>
      <c r="L127" s="28"/>
      <c r="M127" s="54"/>
      <c r="N127" s="54"/>
      <c r="O127" s="54"/>
      <c r="P127" s="54"/>
      <c r="Q127" s="6"/>
    </row>
    <row r="128" spans="2:17" x14ac:dyDescent="0.2">
      <c r="B128" s="7"/>
      <c r="C128" s="7"/>
      <c r="D128" s="28"/>
      <c r="E128" s="54"/>
      <c r="F128" s="54"/>
      <c r="G128" s="54"/>
      <c r="H128" s="54"/>
      <c r="I128" s="6"/>
      <c r="J128" s="7"/>
      <c r="K128" s="56"/>
      <c r="L128" s="28"/>
      <c r="M128" s="54"/>
      <c r="N128" s="54"/>
      <c r="O128" s="54"/>
      <c r="P128" s="54"/>
      <c r="Q128" s="6"/>
    </row>
    <row r="129" spans="2:17" x14ac:dyDescent="0.2">
      <c r="B129" s="7"/>
      <c r="C129" s="7"/>
      <c r="D129" s="28"/>
      <c r="E129" s="54"/>
      <c r="F129" s="54"/>
      <c r="G129" s="54"/>
      <c r="H129" s="54"/>
      <c r="I129" s="6"/>
      <c r="J129" s="7"/>
      <c r="K129" s="56"/>
      <c r="L129" s="28"/>
      <c r="M129" s="54"/>
      <c r="N129" s="54"/>
      <c r="O129" s="54"/>
      <c r="P129" s="54"/>
      <c r="Q129" s="6"/>
    </row>
    <row r="130" spans="2:17" x14ac:dyDescent="0.2">
      <c r="B130" s="7"/>
      <c r="C130" s="7"/>
      <c r="D130" s="28"/>
      <c r="E130" s="54"/>
      <c r="F130" s="54"/>
      <c r="G130" s="54"/>
      <c r="H130" s="54"/>
      <c r="I130" s="6"/>
      <c r="J130" s="7"/>
      <c r="K130" s="56"/>
      <c r="L130" s="28"/>
      <c r="M130" s="54"/>
      <c r="N130" s="54"/>
      <c r="O130" s="54"/>
      <c r="P130" s="54"/>
      <c r="Q130" s="6"/>
    </row>
    <row r="131" spans="2:17" x14ac:dyDescent="0.2">
      <c r="B131" s="7"/>
      <c r="C131" s="7"/>
      <c r="D131" s="28"/>
      <c r="E131" s="54"/>
      <c r="F131" s="54"/>
      <c r="G131" s="54"/>
      <c r="H131" s="54"/>
      <c r="I131" s="6"/>
      <c r="J131" s="7"/>
      <c r="K131" s="56"/>
      <c r="L131" s="28"/>
      <c r="M131" s="54"/>
      <c r="N131" s="54"/>
      <c r="O131" s="54"/>
      <c r="P131" s="54"/>
      <c r="Q131" s="6"/>
    </row>
    <row r="132" spans="2:17" x14ac:dyDescent="0.2">
      <c r="B132" s="7"/>
      <c r="C132" s="7"/>
      <c r="D132" s="28"/>
      <c r="E132" s="54"/>
      <c r="F132" s="54"/>
      <c r="G132" s="54"/>
      <c r="H132" s="54"/>
      <c r="I132" s="6"/>
      <c r="J132" s="7"/>
      <c r="K132" s="56"/>
      <c r="L132" s="28"/>
      <c r="M132" s="54"/>
      <c r="N132" s="54"/>
      <c r="O132" s="54"/>
      <c r="P132" s="54"/>
      <c r="Q132" s="6"/>
    </row>
    <row r="133" spans="2:17" x14ac:dyDescent="0.2">
      <c r="B133" s="7"/>
      <c r="C133" s="7"/>
      <c r="D133" s="28"/>
      <c r="E133" s="54"/>
      <c r="F133" s="54"/>
      <c r="G133" s="54"/>
      <c r="H133" s="54"/>
      <c r="I133" s="6"/>
      <c r="J133" s="7"/>
      <c r="K133" s="56"/>
      <c r="L133" s="28"/>
      <c r="M133" s="54"/>
      <c r="N133" s="54"/>
      <c r="O133" s="54"/>
      <c r="P133" s="54"/>
      <c r="Q133" s="6"/>
    </row>
    <row r="134" spans="2:17" x14ac:dyDescent="0.2">
      <c r="B134" s="7"/>
      <c r="C134" s="7"/>
      <c r="D134" s="28"/>
      <c r="E134" s="54"/>
      <c r="F134" s="54"/>
      <c r="G134" s="54"/>
      <c r="H134" s="54"/>
      <c r="I134" s="6"/>
      <c r="J134" s="7"/>
      <c r="K134" s="56"/>
      <c r="L134" s="28"/>
      <c r="M134" s="54"/>
      <c r="N134" s="54"/>
      <c r="O134" s="54"/>
      <c r="P134" s="54"/>
      <c r="Q134" s="6"/>
    </row>
    <row r="135" spans="2:17" x14ac:dyDescent="0.2">
      <c r="B135" s="7"/>
      <c r="C135" s="7"/>
      <c r="D135" s="28"/>
      <c r="E135" s="54"/>
      <c r="F135" s="54"/>
      <c r="G135" s="54"/>
      <c r="H135" s="54"/>
      <c r="I135" s="6"/>
      <c r="J135" s="7"/>
      <c r="K135" s="56"/>
      <c r="L135" s="28"/>
      <c r="M135" s="54"/>
      <c r="N135" s="54"/>
      <c r="O135" s="54"/>
      <c r="P135" s="54"/>
      <c r="Q135" s="6"/>
    </row>
    <row r="136" spans="2:17" x14ac:dyDescent="0.2">
      <c r="B136" s="7"/>
      <c r="C136" s="7"/>
      <c r="D136" s="28"/>
      <c r="E136" s="54"/>
      <c r="F136" s="54"/>
      <c r="G136" s="54"/>
      <c r="H136" s="54"/>
      <c r="I136" s="6"/>
      <c r="J136" s="7"/>
      <c r="K136" s="56"/>
      <c r="L136" s="28"/>
      <c r="M136" s="54"/>
      <c r="N136" s="54"/>
      <c r="O136" s="54"/>
      <c r="P136" s="54"/>
      <c r="Q136" s="6"/>
    </row>
    <row r="137" spans="2:17" x14ac:dyDescent="0.2">
      <c r="B137" s="7"/>
      <c r="C137" s="7"/>
      <c r="D137" s="28"/>
      <c r="E137" s="54"/>
      <c r="F137" s="54"/>
      <c r="G137" s="54"/>
      <c r="H137" s="54"/>
      <c r="I137" s="6"/>
      <c r="J137" s="7"/>
      <c r="K137" s="56"/>
      <c r="L137" s="28"/>
      <c r="M137" s="54"/>
      <c r="N137" s="54"/>
      <c r="O137" s="54"/>
      <c r="P137" s="54"/>
      <c r="Q137" s="6"/>
    </row>
    <row r="138" spans="2:17" x14ac:dyDescent="0.2">
      <c r="B138" s="7"/>
      <c r="C138" s="7"/>
      <c r="D138" s="28"/>
      <c r="E138" s="54"/>
      <c r="F138" s="54"/>
      <c r="G138" s="54"/>
      <c r="H138" s="54"/>
      <c r="I138" s="6"/>
      <c r="J138" s="7"/>
      <c r="K138" s="56"/>
      <c r="L138" s="28"/>
      <c r="M138" s="54"/>
      <c r="N138" s="54"/>
      <c r="O138" s="54"/>
      <c r="P138" s="54"/>
      <c r="Q138" s="6"/>
    </row>
    <row r="139" spans="2:17" x14ac:dyDescent="0.2">
      <c r="B139" s="7"/>
      <c r="C139" s="7"/>
      <c r="D139" s="28"/>
      <c r="E139" s="54"/>
      <c r="F139" s="54"/>
      <c r="G139" s="54"/>
      <c r="H139" s="54"/>
      <c r="I139" s="6"/>
      <c r="J139" s="7"/>
      <c r="K139" s="56"/>
      <c r="L139" s="28"/>
      <c r="M139" s="54"/>
      <c r="N139" s="54"/>
      <c r="O139" s="54"/>
      <c r="P139" s="54"/>
      <c r="Q139" s="6"/>
    </row>
    <row r="140" spans="2:17" x14ac:dyDescent="0.2">
      <c r="B140" s="7"/>
      <c r="C140" s="7"/>
      <c r="D140" s="28"/>
      <c r="E140" s="54"/>
      <c r="F140" s="54"/>
      <c r="G140" s="54"/>
      <c r="H140" s="54"/>
      <c r="I140" s="6"/>
      <c r="J140" s="7"/>
      <c r="K140" s="56"/>
      <c r="L140" s="28"/>
      <c r="M140" s="54"/>
      <c r="N140" s="54"/>
      <c r="O140" s="54"/>
      <c r="P140" s="54"/>
      <c r="Q140" s="6"/>
    </row>
    <row r="141" spans="2:17" x14ac:dyDescent="0.2">
      <c r="B141" s="7"/>
      <c r="C141" s="7"/>
      <c r="D141" s="28"/>
      <c r="E141" s="54"/>
      <c r="F141" s="54"/>
      <c r="G141" s="54"/>
      <c r="H141" s="54"/>
      <c r="I141" s="6"/>
      <c r="J141" s="7"/>
      <c r="K141" s="56"/>
      <c r="L141" s="28"/>
      <c r="M141" s="54"/>
      <c r="N141" s="54"/>
      <c r="O141" s="54"/>
      <c r="P141" s="54"/>
      <c r="Q141" s="6"/>
    </row>
    <row r="142" spans="2:17" x14ac:dyDescent="0.2">
      <c r="B142" s="7"/>
      <c r="C142" s="7"/>
      <c r="D142" s="28"/>
      <c r="E142" s="54"/>
      <c r="F142" s="54"/>
      <c r="G142" s="54"/>
      <c r="H142" s="54"/>
      <c r="I142" s="6"/>
      <c r="J142" s="7"/>
      <c r="K142" s="56"/>
      <c r="L142" s="28"/>
      <c r="M142" s="54"/>
      <c r="N142" s="54"/>
      <c r="O142" s="54"/>
      <c r="P142" s="54"/>
      <c r="Q142" s="6"/>
    </row>
    <row r="143" spans="2:17" x14ac:dyDescent="0.2">
      <c r="B143" s="7"/>
      <c r="C143" s="7"/>
      <c r="D143" s="28"/>
      <c r="E143" s="54"/>
      <c r="F143" s="54"/>
      <c r="G143" s="54"/>
      <c r="H143" s="54"/>
      <c r="I143" s="6"/>
      <c r="J143" s="7"/>
      <c r="K143" s="56"/>
      <c r="L143" s="28"/>
      <c r="M143" s="54"/>
      <c r="N143" s="54"/>
      <c r="O143" s="54"/>
      <c r="P143" s="54"/>
      <c r="Q143" s="6"/>
    </row>
    <row r="144" spans="2:17" x14ac:dyDescent="0.2">
      <c r="B144" s="7"/>
      <c r="C144" s="7"/>
      <c r="D144" s="28"/>
      <c r="E144" s="54"/>
      <c r="F144" s="54"/>
      <c r="G144" s="54"/>
      <c r="H144" s="54"/>
      <c r="I144" s="6"/>
      <c r="J144" s="7"/>
      <c r="K144" s="56"/>
      <c r="L144" s="28"/>
      <c r="M144" s="54"/>
      <c r="N144" s="54"/>
      <c r="O144" s="54"/>
      <c r="P144" s="54"/>
      <c r="Q144" s="6"/>
    </row>
    <row r="145" spans="2:17" x14ac:dyDescent="0.2">
      <c r="B145" s="7"/>
      <c r="C145" s="7"/>
      <c r="D145" s="28"/>
      <c r="E145" s="54"/>
      <c r="F145" s="54"/>
      <c r="G145" s="54"/>
      <c r="H145" s="54"/>
      <c r="I145" s="6"/>
      <c r="J145" s="7"/>
      <c r="K145" s="56"/>
      <c r="L145" s="28"/>
      <c r="M145" s="54"/>
      <c r="N145" s="54"/>
      <c r="O145" s="54"/>
      <c r="P145" s="54"/>
      <c r="Q145" s="6"/>
    </row>
    <row r="146" spans="2:17" x14ac:dyDescent="0.2">
      <c r="B146" s="7"/>
      <c r="C146" s="7"/>
      <c r="D146" s="28"/>
      <c r="E146" s="54"/>
      <c r="F146" s="54"/>
      <c r="G146" s="54"/>
      <c r="H146" s="54"/>
      <c r="I146" s="6"/>
      <c r="J146" s="7"/>
      <c r="K146" s="56"/>
      <c r="L146" s="28"/>
      <c r="M146" s="54"/>
      <c r="N146" s="54"/>
      <c r="O146" s="54"/>
      <c r="P146" s="54"/>
      <c r="Q146" s="6"/>
    </row>
    <row r="147" spans="2:17" x14ac:dyDescent="0.2">
      <c r="B147" s="7"/>
      <c r="C147" s="7"/>
      <c r="D147" s="28"/>
      <c r="E147" s="54"/>
      <c r="F147" s="54"/>
      <c r="G147" s="54"/>
      <c r="H147" s="54"/>
      <c r="I147" s="6"/>
      <c r="J147" s="7"/>
      <c r="K147" s="56"/>
      <c r="L147" s="28"/>
      <c r="M147" s="54"/>
      <c r="N147" s="54"/>
      <c r="O147" s="54"/>
      <c r="P147" s="54"/>
      <c r="Q147" s="6"/>
    </row>
    <row r="148" spans="2:17" x14ac:dyDescent="0.2">
      <c r="B148" s="7"/>
      <c r="C148" s="7"/>
      <c r="D148" s="28"/>
      <c r="E148" s="54"/>
      <c r="F148" s="54"/>
      <c r="G148" s="54"/>
      <c r="H148" s="54"/>
      <c r="I148" s="6"/>
      <c r="J148" s="7"/>
      <c r="K148" s="56"/>
      <c r="L148" s="28"/>
      <c r="M148" s="54"/>
      <c r="N148" s="54"/>
      <c r="O148" s="54"/>
      <c r="P148" s="54"/>
      <c r="Q148" s="6"/>
    </row>
    <row r="149" spans="2:17" x14ac:dyDescent="0.2">
      <c r="B149" s="7"/>
      <c r="C149" s="7"/>
      <c r="D149" s="28"/>
      <c r="E149" s="54"/>
      <c r="F149" s="54"/>
      <c r="G149" s="54"/>
      <c r="H149" s="54"/>
      <c r="I149" s="6"/>
      <c r="J149" s="7"/>
      <c r="K149" s="56"/>
      <c r="L149" s="28"/>
      <c r="M149" s="54"/>
      <c r="N149" s="54"/>
      <c r="O149" s="54"/>
      <c r="P149" s="54"/>
      <c r="Q149" s="6"/>
    </row>
    <row r="150" spans="2:17" x14ac:dyDescent="0.2">
      <c r="B150" s="7"/>
      <c r="C150" s="7"/>
      <c r="D150" s="28"/>
      <c r="E150" s="54"/>
      <c r="F150" s="54"/>
      <c r="G150" s="54"/>
      <c r="H150" s="54"/>
      <c r="I150" s="6"/>
      <c r="J150" s="7"/>
      <c r="K150" s="56"/>
      <c r="L150" s="28"/>
      <c r="M150" s="54"/>
      <c r="N150" s="54"/>
      <c r="O150" s="54"/>
      <c r="P150" s="54"/>
      <c r="Q150" s="6"/>
    </row>
    <row r="151" spans="2:17" x14ac:dyDescent="0.2">
      <c r="B151" s="7"/>
      <c r="C151" s="7"/>
      <c r="D151" s="28"/>
      <c r="E151" s="54"/>
      <c r="F151" s="54"/>
      <c r="G151" s="54"/>
      <c r="H151" s="54"/>
      <c r="I151" s="6"/>
      <c r="J151" s="7"/>
      <c r="K151" s="56"/>
      <c r="L151" s="28"/>
      <c r="M151" s="54"/>
      <c r="N151" s="54"/>
      <c r="O151" s="54"/>
      <c r="P151" s="54"/>
      <c r="Q151" s="6"/>
    </row>
    <row r="152" spans="2:17" x14ac:dyDescent="0.2">
      <c r="B152" s="7"/>
      <c r="C152" s="7"/>
      <c r="D152" s="28"/>
      <c r="E152" s="54"/>
      <c r="F152" s="54"/>
      <c r="G152" s="54"/>
      <c r="H152" s="54"/>
      <c r="I152" s="6"/>
      <c r="J152" s="7"/>
      <c r="K152" s="56"/>
      <c r="L152" s="28"/>
      <c r="M152" s="54"/>
      <c r="N152" s="54"/>
      <c r="O152" s="54"/>
      <c r="P152" s="54"/>
      <c r="Q152" s="6"/>
    </row>
    <row r="153" spans="2:17" x14ac:dyDescent="0.2">
      <c r="B153" s="7"/>
      <c r="C153" s="7"/>
      <c r="D153" s="28"/>
      <c r="E153" s="54"/>
      <c r="F153" s="54"/>
      <c r="G153" s="54"/>
      <c r="H153" s="54"/>
      <c r="I153" s="6"/>
      <c r="J153" s="7"/>
      <c r="K153" s="56"/>
      <c r="L153" s="28"/>
      <c r="M153" s="54"/>
      <c r="N153" s="54"/>
      <c r="O153" s="54"/>
      <c r="P153" s="54"/>
      <c r="Q153" s="6"/>
    </row>
    <row r="154" spans="2:17" x14ac:dyDescent="0.2">
      <c r="B154" s="7"/>
      <c r="C154" s="7"/>
      <c r="D154" s="28"/>
      <c r="E154" s="54"/>
      <c r="F154" s="54"/>
      <c r="G154" s="54"/>
      <c r="H154" s="54"/>
      <c r="I154" s="6"/>
      <c r="J154" s="7"/>
      <c r="K154" s="56"/>
      <c r="L154" s="28"/>
      <c r="M154" s="54"/>
      <c r="N154" s="54"/>
      <c r="O154" s="54"/>
      <c r="P154" s="54"/>
      <c r="Q154" s="6"/>
    </row>
    <row r="155" spans="2:17" x14ac:dyDescent="0.2">
      <c r="B155" s="7"/>
      <c r="C155" s="7"/>
      <c r="D155" s="28"/>
      <c r="E155" s="54"/>
      <c r="F155" s="54"/>
      <c r="G155" s="54"/>
      <c r="H155" s="54"/>
      <c r="I155" s="6"/>
      <c r="J155" s="7"/>
      <c r="K155" s="56"/>
      <c r="L155" s="28"/>
      <c r="M155" s="54"/>
      <c r="N155" s="54"/>
      <c r="O155" s="54"/>
      <c r="P155" s="54"/>
      <c r="Q155" s="6"/>
    </row>
    <row r="156" spans="2:17" x14ac:dyDescent="0.2">
      <c r="B156" s="7"/>
      <c r="C156" s="7"/>
      <c r="D156" s="28"/>
      <c r="E156" s="54"/>
      <c r="F156" s="54"/>
      <c r="G156" s="54"/>
      <c r="H156" s="54"/>
      <c r="I156" s="6"/>
      <c r="J156" s="7"/>
      <c r="K156" s="56"/>
      <c r="L156" s="28"/>
      <c r="M156" s="54"/>
      <c r="N156" s="54"/>
      <c r="O156" s="54"/>
      <c r="P156" s="54"/>
      <c r="Q156" s="6"/>
    </row>
    <row r="157" spans="2:17" x14ac:dyDescent="0.2">
      <c r="B157" s="7"/>
      <c r="C157" s="7"/>
      <c r="D157" s="28"/>
      <c r="E157" s="54"/>
      <c r="F157" s="54"/>
      <c r="G157" s="54"/>
      <c r="H157" s="54"/>
      <c r="I157" s="6"/>
      <c r="J157" s="7"/>
      <c r="K157" s="56"/>
      <c r="L157" s="28"/>
      <c r="M157" s="54"/>
      <c r="N157" s="54"/>
      <c r="O157" s="54"/>
      <c r="P157" s="54"/>
      <c r="Q157" s="6"/>
    </row>
    <row r="158" spans="2:17" x14ac:dyDescent="0.2">
      <c r="B158" s="7"/>
      <c r="C158" s="7"/>
      <c r="D158" s="28"/>
      <c r="E158" s="54"/>
      <c r="F158" s="54"/>
      <c r="G158" s="54"/>
      <c r="H158" s="54"/>
      <c r="I158" s="6"/>
      <c r="J158" s="7"/>
      <c r="K158" s="56"/>
      <c r="L158" s="28"/>
      <c r="M158" s="54"/>
      <c r="N158" s="54"/>
      <c r="O158" s="54"/>
      <c r="P158" s="54"/>
      <c r="Q158" s="6"/>
    </row>
    <row r="159" spans="2:17" x14ac:dyDescent="0.2">
      <c r="B159" s="7"/>
      <c r="C159" s="7"/>
      <c r="D159" s="28"/>
      <c r="E159" s="54"/>
      <c r="F159" s="54"/>
      <c r="G159" s="54"/>
      <c r="H159" s="54"/>
      <c r="I159" s="6"/>
      <c r="J159" s="7"/>
      <c r="K159" s="56"/>
      <c r="L159" s="28"/>
      <c r="M159" s="54"/>
      <c r="N159" s="54"/>
      <c r="O159" s="54"/>
      <c r="P159" s="54"/>
      <c r="Q159" s="6"/>
    </row>
    <row r="160" spans="2:17" x14ac:dyDescent="0.2">
      <c r="B160" s="7"/>
      <c r="C160" s="7"/>
      <c r="D160" s="28"/>
      <c r="E160" s="54"/>
      <c r="F160" s="54"/>
      <c r="G160" s="54"/>
      <c r="H160" s="54"/>
      <c r="I160" s="6"/>
      <c r="J160" s="7"/>
      <c r="K160" s="56"/>
      <c r="L160" s="28"/>
      <c r="M160" s="54"/>
      <c r="N160" s="54"/>
      <c r="O160" s="54"/>
      <c r="P160" s="54"/>
      <c r="Q160" s="6"/>
    </row>
    <row r="161" spans="2:17" x14ac:dyDescent="0.2">
      <c r="B161" s="7"/>
      <c r="C161" s="7"/>
      <c r="D161" s="28"/>
      <c r="E161" s="54"/>
      <c r="F161" s="54"/>
      <c r="G161" s="54"/>
      <c r="H161" s="54"/>
      <c r="I161" s="6"/>
      <c r="J161" s="7"/>
      <c r="K161" s="56"/>
      <c r="L161" s="28"/>
      <c r="M161" s="54"/>
      <c r="N161" s="54"/>
      <c r="O161" s="54"/>
      <c r="P161" s="54"/>
      <c r="Q161" s="6"/>
    </row>
    <row r="162" spans="2:17" x14ac:dyDescent="0.2">
      <c r="B162" s="7"/>
      <c r="C162" s="7"/>
      <c r="D162" s="28"/>
      <c r="E162" s="54"/>
      <c r="F162" s="54"/>
      <c r="G162" s="54"/>
      <c r="H162" s="54"/>
      <c r="I162" s="6"/>
      <c r="J162" s="7"/>
      <c r="K162" s="56"/>
      <c r="L162" s="28"/>
      <c r="M162" s="54"/>
      <c r="N162" s="54"/>
      <c r="O162" s="54"/>
      <c r="P162" s="54"/>
      <c r="Q162" s="6"/>
    </row>
    <row r="163" spans="2:17" x14ac:dyDescent="0.2">
      <c r="B163" s="7"/>
      <c r="C163" s="7"/>
      <c r="D163" s="28"/>
      <c r="E163" s="54"/>
      <c r="F163" s="54"/>
      <c r="G163" s="54"/>
      <c r="H163" s="54"/>
      <c r="I163" s="6"/>
      <c r="J163" s="7"/>
      <c r="K163" s="56"/>
      <c r="L163" s="28"/>
      <c r="M163" s="54"/>
      <c r="N163" s="54"/>
      <c r="O163" s="54"/>
      <c r="P163" s="54"/>
      <c r="Q163" s="6"/>
    </row>
    <row r="164" spans="2:17" x14ac:dyDescent="0.2">
      <c r="B164" s="7"/>
      <c r="C164" s="7"/>
      <c r="D164" s="28"/>
      <c r="E164" s="54"/>
      <c r="F164" s="54"/>
      <c r="G164" s="54"/>
      <c r="H164" s="54"/>
      <c r="I164" s="6"/>
      <c r="J164" s="7"/>
      <c r="K164" s="56"/>
      <c r="L164" s="28"/>
      <c r="M164" s="54"/>
      <c r="N164" s="54"/>
      <c r="O164" s="54"/>
      <c r="P164" s="54"/>
      <c r="Q164" s="6"/>
    </row>
    <row r="165" spans="2:17" x14ac:dyDescent="0.2">
      <c r="B165" s="7"/>
      <c r="C165" s="7"/>
      <c r="D165" s="28"/>
      <c r="E165" s="54"/>
      <c r="F165" s="54"/>
      <c r="G165" s="54"/>
      <c r="H165" s="57"/>
      <c r="I165" s="6"/>
      <c r="J165" s="7"/>
      <c r="K165" s="56"/>
      <c r="L165" s="28"/>
      <c r="M165" s="54"/>
      <c r="N165" s="54"/>
      <c r="O165" s="54"/>
      <c r="P165" s="57"/>
      <c r="Q165" s="6"/>
    </row>
    <row r="166" spans="2:17" x14ac:dyDescent="0.2">
      <c r="B166" s="7"/>
      <c r="C166" s="7"/>
      <c r="D166" s="28"/>
      <c r="E166" s="54"/>
      <c r="F166" s="54"/>
      <c r="G166" s="54"/>
      <c r="H166" s="54"/>
      <c r="I166" s="6"/>
      <c r="J166" s="7"/>
      <c r="K166" s="56"/>
      <c r="L166" s="28"/>
      <c r="M166" s="54"/>
      <c r="N166" s="54"/>
      <c r="O166" s="54"/>
      <c r="P166" s="57"/>
      <c r="Q166" s="6"/>
    </row>
    <row r="167" spans="2:17" x14ac:dyDescent="0.2">
      <c r="B167" s="55"/>
      <c r="C167" s="55"/>
      <c r="D167" s="28"/>
      <c r="E167" s="54"/>
      <c r="F167" s="54"/>
      <c r="G167" s="54"/>
      <c r="H167" s="58"/>
      <c r="I167" s="6"/>
      <c r="J167" s="55"/>
      <c r="K167" s="59"/>
      <c r="L167" s="28"/>
      <c r="M167" s="54"/>
      <c r="N167" s="54"/>
      <c r="O167" s="54"/>
      <c r="P167" s="58"/>
      <c r="Q167" s="6"/>
    </row>
    <row r="168" spans="2:17" x14ac:dyDescent="0.2">
      <c r="B168" s="7"/>
      <c r="C168" s="7"/>
      <c r="D168" s="28"/>
      <c r="E168" s="54"/>
      <c r="F168" s="54"/>
      <c r="G168" s="54"/>
      <c r="H168" s="54"/>
      <c r="I168" s="6"/>
      <c r="J168" s="7"/>
      <c r="K168" s="56"/>
      <c r="L168" s="28"/>
      <c r="M168" s="54"/>
      <c r="N168" s="54"/>
      <c r="O168" s="54"/>
      <c r="P168" s="54"/>
      <c r="Q168" s="6"/>
    </row>
    <row r="169" spans="2:17" x14ac:dyDescent="0.2">
      <c r="B169" s="7"/>
      <c r="C169" s="7"/>
      <c r="D169" s="28"/>
      <c r="E169" s="54"/>
      <c r="F169" s="54"/>
      <c r="G169" s="54"/>
      <c r="H169" s="54"/>
      <c r="I169" s="6"/>
      <c r="J169" s="7"/>
      <c r="K169" s="56"/>
      <c r="L169" s="28"/>
      <c r="M169" s="54"/>
      <c r="N169" s="54"/>
      <c r="O169" s="54"/>
      <c r="P169" s="54"/>
      <c r="Q169" s="6"/>
    </row>
    <row r="170" spans="2:17" x14ac:dyDescent="0.2">
      <c r="B170" s="7"/>
      <c r="C170" s="7"/>
      <c r="D170" s="28"/>
      <c r="E170" s="54"/>
      <c r="F170" s="54"/>
      <c r="G170" s="54"/>
      <c r="H170" s="54"/>
      <c r="I170" s="6"/>
      <c r="J170" s="7"/>
      <c r="K170" s="56"/>
      <c r="L170" s="28"/>
      <c r="M170" s="54"/>
      <c r="N170" s="54"/>
      <c r="O170" s="54"/>
      <c r="P170" s="54"/>
      <c r="Q170" s="6"/>
    </row>
    <row r="171" spans="2:17" x14ac:dyDescent="0.2">
      <c r="B171" s="7"/>
      <c r="C171" s="7"/>
      <c r="D171" s="28"/>
      <c r="E171" s="54"/>
      <c r="F171" s="54"/>
      <c r="G171" s="54"/>
      <c r="H171" s="54"/>
      <c r="I171" s="6"/>
      <c r="J171" s="7"/>
      <c r="K171" s="56"/>
      <c r="L171" s="28"/>
      <c r="M171" s="54"/>
      <c r="N171" s="54"/>
      <c r="O171" s="54"/>
      <c r="P171" s="54"/>
      <c r="Q171" s="6"/>
    </row>
    <row r="172" spans="2:17" x14ac:dyDescent="0.2">
      <c r="B172" s="7"/>
      <c r="C172" s="7"/>
      <c r="D172" s="28"/>
      <c r="E172" s="54"/>
      <c r="F172" s="54"/>
      <c r="G172" s="54"/>
      <c r="H172" s="54"/>
      <c r="I172" s="6"/>
      <c r="J172" s="7"/>
      <c r="K172" s="56"/>
      <c r="L172" s="28"/>
      <c r="M172" s="54"/>
      <c r="N172" s="54"/>
      <c r="O172" s="54"/>
      <c r="P172" s="54"/>
      <c r="Q172" s="6"/>
    </row>
    <row r="173" spans="2:17" x14ac:dyDescent="0.2">
      <c r="B173" s="7"/>
      <c r="C173" s="7"/>
      <c r="D173" s="28"/>
      <c r="E173" s="54"/>
      <c r="F173" s="54"/>
      <c r="G173" s="54"/>
      <c r="H173" s="54"/>
      <c r="I173" s="6"/>
      <c r="J173" s="7"/>
      <c r="K173" s="56"/>
      <c r="L173" s="28"/>
      <c r="M173" s="54"/>
      <c r="N173" s="54"/>
      <c r="O173" s="54"/>
      <c r="P173" s="54"/>
      <c r="Q173" s="6"/>
    </row>
    <row r="174" spans="2:17" x14ac:dyDescent="0.2">
      <c r="B174" s="7"/>
      <c r="C174" s="7"/>
      <c r="D174" s="28"/>
      <c r="E174" s="54"/>
      <c r="F174" s="54"/>
      <c r="G174" s="54"/>
      <c r="H174" s="54"/>
      <c r="I174" s="6"/>
      <c r="J174" s="7"/>
      <c r="K174" s="56"/>
      <c r="L174" s="28"/>
      <c r="M174" s="54"/>
      <c r="N174" s="54"/>
      <c r="O174" s="54"/>
      <c r="P174" s="54"/>
      <c r="Q174" s="6"/>
    </row>
    <row r="175" spans="2:17" x14ac:dyDescent="0.2">
      <c r="B175" s="7"/>
      <c r="C175" s="7"/>
      <c r="D175" s="28"/>
      <c r="E175" s="54"/>
      <c r="F175" s="54"/>
      <c r="G175" s="54"/>
      <c r="H175" s="54"/>
      <c r="I175" s="6"/>
      <c r="J175" s="7"/>
      <c r="K175" s="56"/>
      <c r="L175" s="28"/>
      <c r="M175" s="54"/>
      <c r="N175" s="54"/>
      <c r="O175" s="54"/>
      <c r="P175" s="54"/>
      <c r="Q175" s="6"/>
    </row>
    <row r="176" spans="2:17" x14ac:dyDescent="0.2">
      <c r="B176" s="7"/>
      <c r="C176" s="7"/>
      <c r="D176" s="28"/>
      <c r="E176" s="54"/>
      <c r="F176" s="54"/>
      <c r="G176" s="54"/>
      <c r="H176" s="54"/>
      <c r="I176" s="6"/>
      <c r="J176" s="7"/>
      <c r="K176" s="56"/>
      <c r="L176" s="28"/>
      <c r="M176" s="54"/>
      <c r="N176" s="54"/>
      <c r="O176" s="54"/>
      <c r="P176" s="54"/>
      <c r="Q176" s="6"/>
    </row>
    <row r="177" spans="2:17" x14ac:dyDescent="0.2">
      <c r="B177" s="7"/>
      <c r="C177" s="7"/>
      <c r="D177" s="28"/>
      <c r="E177" s="54"/>
      <c r="F177" s="54"/>
      <c r="G177" s="54"/>
      <c r="H177" s="54"/>
      <c r="I177" s="6"/>
      <c r="J177" s="7"/>
      <c r="K177" s="56"/>
      <c r="L177" s="28"/>
      <c r="M177" s="54"/>
      <c r="N177" s="54"/>
      <c r="O177" s="54"/>
      <c r="P177" s="54"/>
      <c r="Q177" s="6"/>
    </row>
    <row r="178" spans="2:17" x14ac:dyDescent="0.2">
      <c r="B178" s="7"/>
      <c r="C178" s="7"/>
      <c r="D178" s="28"/>
      <c r="E178" s="54"/>
      <c r="F178" s="54"/>
      <c r="G178" s="54"/>
      <c r="H178" s="54"/>
      <c r="I178" s="6"/>
      <c r="J178" s="7"/>
      <c r="K178" s="56"/>
      <c r="L178" s="28"/>
      <c r="M178" s="54"/>
      <c r="N178" s="54"/>
      <c r="O178" s="54"/>
      <c r="P178" s="54"/>
      <c r="Q178" s="6"/>
    </row>
    <row r="179" spans="2:17" x14ac:dyDescent="0.2">
      <c r="B179" s="7"/>
      <c r="C179" s="7"/>
      <c r="D179" s="28"/>
      <c r="E179" s="54"/>
      <c r="F179" s="54"/>
      <c r="G179" s="54"/>
      <c r="H179" s="54"/>
      <c r="I179" s="6"/>
      <c r="J179" s="7"/>
      <c r="K179" s="56"/>
      <c r="L179" s="28"/>
      <c r="M179" s="54"/>
      <c r="N179" s="54"/>
      <c r="O179" s="54"/>
      <c r="P179" s="54"/>
      <c r="Q179" s="6"/>
    </row>
    <row r="180" spans="2:17" x14ac:dyDescent="0.2">
      <c r="B180" s="7"/>
      <c r="C180" s="7"/>
      <c r="D180" s="28"/>
      <c r="E180" s="54"/>
      <c r="F180" s="54"/>
      <c r="G180" s="54"/>
      <c r="H180" s="54"/>
      <c r="I180" s="6"/>
      <c r="J180" s="7"/>
      <c r="K180" s="56"/>
      <c r="L180" s="28"/>
      <c r="M180" s="54"/>
      <c r="N180" s="54"/>
      <c r="O180" s="54"/>
      <c r="P180" s="54"/>
      <c r="Q180" s="6"/>
    </row>
    <row r="181" spans="2:17" x14ac:dyDescent="0.2">
      <c r="B181" s="7"/>
      <c r="C181" s="7"/>
      <c r="D181" s="28"/>
      <c r="E181" s="54"/>
      <c r="F181" s="54"/>
      <c r="G181" s="54"/>
      <c r="H181" s="54"/>
      <c r="I181" s="6"/>
      <c r="J181" s="7"/>
      <c r="K181" s="56"/>
      <c r="L181" s="28"/>
      <c r="M181" s="54"/>
      <c r="N181" s="54"/>
      <c r="O181" s="54"/>
      <c r="P181" s="54"/>
      <c r="Q181" s="6"/>
    </row>
    <row r="182" spans="2:17" x14ac:dyDescent="0.2">
      <c r="B182" s="7"/>
      <c r="C182" s="7"/>
      <c r="D182" s="28"/>
      <c r="E182" s="54"/>
      <c r="F182" s="54"/>
      <c r="G182" s="54"/>
      <c r="H182" s="54"/>
      <c r="I182" s="6"/>
      <c r="J182" s="7"/>
      <c r="K182" s="56"/>
      <c r="L182" s="28"/>
      <c r="M182" s="54"/>
      <c r="N182" s="54"/>
      <c r="O182" s="54"/>
      <c r="P182" s="54"/>
      <c r="Q182" s="6"/>
    </row>
    <row r="183" spans="2:17" x14ac:dyDescent="0.2">
      <c r="B183" s="7"/>
      <c r="C183" s="7"/>
      <c r="D183" s="28"/>
      <c r="E183" s="54"/>
      <c r="F183" s="54"/>
      <c r="G183" s="54"/>
      <c r="H183" s="54"/>
      <c r="I183" s="6"/>
      <c r="J183" s="7"/>
      <c r="K183" s="56"/>
      <c r="L183" s="28"/>
      <c r="M183" s="54"/>
      <c r="N183" s="54"/>
      <c r="O183" s="54"/>
      <c r="P183" s="54"/>
      <c r="Q183" s="6"/>
    </row>
    <row r="184" spans="2:17" x14ac:dyDescent="0.2">
      <c r="B184" s="7"/>
      <c r="C184" s="7"/>
      <c r="D184" s="28"/>
      <c r="E184" s="54"/>
      <c r="F184" s="54"/>
      <c r="G184" s="54"/>
      <c r="H184" s="54"/>
      <c r="I184" s="6"/>
      <c r="J184" s="7"/>
      <c r="K184" s="56"/>
      <c r="L184" s="28"/>
      <c r="M184" s="54"/>
      <c r="N184" s="54"/>
      <c r="O184" s="54"/>
      <c r="P184" s="54"/>
      <c r="Q184" s="6"/>
    </row>
    <row r="185" spans="2:17" x14ac:dyDescent="0.2">
      <c r="B185" s="7"/>
      <c r="C185" s="7"/>
      <c r="D185" s="28"/>
      <c r="E185" s="54"/>
      <c r="F185" s="54"/>
      <c r="G185" s="54"/>
      <c r="H185" s="54"/>
      <c r="I185" s="6"/>
      <c r="J185" s="7"/>
      <c r="K185" s="56"/>
      <c r="L185" s="28"/>
      <c r="M185" s="54"/>
      <c r="N185" s="54"/>
      <c r="O185" s="54"/>
      <c r="P185" s="54"/>
      <c r="Q185" s="6"/>
    </row>
    <row r="186" spans="2:17" x14ac:dyDescent="0.2">
      <c r="B186" s="7"/>
      <c r="C186" s="7"/>
      <c r="D186" s="28"/>
      <c r="E186" s="54"/>
      <c r="F186" s="54"/>
      <c r="G186" s="54"/>
      <c r="H186" s="54"/>
      <c r="I186" s="6"/>
      <c r="J186" s="7"/>
      <c r="K186" s="56"/>
      <c r="L186" s="28"/>
      <c r="M186" s="54"/>
      <c r="N186" s="54"/>
      <c r="O186" s="54"/>
      <c r="P186" s="54"/>
      <c r="Q186" s="6"/>
    </row>
    <row r="187" spans="2:17" x14ac:dyDescent="0.2">
      <c r="B187" s="7"/>
      <c r="C187" s="7"/>
      <c r="D187" s="28"/>
      <c r="E187" s="54"/>
      <c r="F187" s="54"/>
      <c r="G187" s="54"/>
      <c r="H187" s="54"/>
      <c r="I187" s="6"/>
      <c r="J187" s="7"/>
      <c r="K187" s="56"/>
      <c r="L187" s="28"/>
      <c r="M187" s="54"/>
      <c r="N187" s="54"/>
      <c r="O187" s="54"/>
      <c r="P187" s="54"/>
      <c r="Q187" s="6"/>
    </row>
    <row r="188" spans="2:17" x14ac:dyDescent="0.2">
      <c r="B188" s="7"/>
      <c r="C188" s="7"/>
      <c r="D188" s="28"/>
      <c r="E188" s="54"/>
      <c r="F188" s="54"/>
      <c r="G188" s="54"/>
      <c r="H188" s="54"/>
      <c r="I188" s="6"/>
      <c r="J188" s="7"/>
      <c r="K188" s="56"/>
      <c r="L188" s="28"/>
      <c r="M188" s="54"/>
      <c r="N188" s="54"/>
      <c r="O188" s="54"/>
      <c r="P188" s="54"/>
      <c r="Q188" s="6"/>
    </row>
    <row r="189" spans="2:17" x14ac:dyDescent="0.2">
      <c r="B189" s="7"/>
      <c r="C189" s="7"/>
      <c r="D189" s="28"/>
      <c r="E189" s="54"/>
      <c r="F189" s="54"/>
      <c r="G189" s="54"/>
      <c r="H189" s="54"/>
      <c r="I189" s="6"/>
      <c r="J189" s="7"/>
      <c r="K189" s="56"/>
      <c r="L189" s="28"/>
      <c r="M189" s="54"/>
      <c r="N189" s="54"/>
      <c r="O189" s="54"/>
      <c r="P189" s="54"/>
      <c r="Q189" s="6"/>
    </row>
    <row r="190" spans="2:17" x14ac:dyDescent="0.2">
      <c r="B190" s="7"/>
      <c r="C190" s="7"/>
      <c r="D190" s="28"/>
      <c r="E190" s="54"/>
      <c r="F190" s="54"/>
      <c r="G190" s="54"/>
      <c r="H190" s="54"/>
      <c r="I190" s="6"/>
      <c r="J190" s="7"/>
      <c r="K190" s="56"/>
      <c r="L190" s="28"/>
      <c r="M190" s="54"/>
      <c r="N190" s="54"/>
      <c r="O190" s="54"/>
      <c r="P190" s="54"/>
      <c r="Q190" s="6"/>
    </row>
    <row r="191" spans="2:17" x14ac:dyDescent="0.2">
      <c r="B191" s="7"/>
      <c r="C191" s="7"/>
      <c r="D191" s="28"/>
      <c r="E191" s="54"/>
      <c r="F191" s="54"/>
      <c r="G191" s="54"/>
      <c r="H191" s="54"/>
      <c r="I191" s="6"/>
      <c r="J191" s="7"/>
      <c r="K191" s="56"/>
      <c r="L191" s="28"/>
      <c r="M191" s="54"/>
      <c r="N191" s="54"/>
      <c r="O191" s="54"/>
      <c r="P191" s="54"/>
      <c r="Q191" s="6"/>
    </row>
    <row r="192" spans="2:17" x14ac:dyDescent="0.2">
      <c r="B192" s="7"/>
      <c r="C192" s="7"/>
      <c r="D192" s="28"/>
      <c r="E192" s="54"/>
      <c r="F192" s="54"/>
      <c r="G192" s="54"/>
      <c r="H192" s="54"/>
      <c r="I192" s="6"/>
      <c r="J192" s="7"/>
      <c r="K192" s="56"/>
      <c r="L192" s="28"/>
      <c r="M192" s="54"/>
      <c r="N192" s="54"/>
      <c r="O192" s="54"/>
      <c r="P192" s="54"/>
      <c r="Q192" s="6"/>
    </row>
    <row r="193" spans="2:17" x14ac:dyDescent="0.2">
      <c r="B193" s="7"/>
      <c r="C193" s="7"/>
      <c r="D193" s="28"/>
      <c r="E193" s="54"/>
      <c r="F193" s="54"/>
      <c r="G193" s="54"/>
      <c r="H193" s="54"/>
      <c r="I193" s="6"/>
      <c r="J193" s="7"/>
      <c r="K193" s="56"/>
      <c r="L193" s="28"/>
      <c r="M193" s="54"/>
      <c r="N193" s="54"/>
      <c r="O193" s="54"/>
      <c r="P193" s="54"/>
      <c r="Q193" s="6"/>
    </row>
    <row r="194" spans="2:17" x14ac:dyDescent="0.2">
      <c r="B194" s="7"/>
      <c r="C194" s="7"/>
      <c r="D194" s="28"/>
      <c r="E194" s="54"/>
      <c r="F194" s="54"/>
      <c r="G194" s="54"/>
      <c r="H194" s="54"/>
      <c r="I194" s="6"/>
      <c r="J194" s="7"/>
      <c r="K194" s="56"/>
      <c r="L194" s="28"/>
      <c r="M194" s="54"/>
      <c r="N194" s="54"/>
      <c r="O194" s="54"/>
      <c r="P194" s="54"/>
      <c r="Q194" s="6"/>
    </row>
    <row r="195" spans="2:17" x14ac:dyDescent="0.2">
      <c r="B195" s="7"/>
      <c r="C195" s="7"/>
      <c r="D195" s="28"/>
      <c r="E195" s="54"/>
      <c r="F195" s="54"/>
      <c r="G195" s="54"/>
      <c r="H195" s="54"/>
      <c r="I195" s="6"/>
      <c r="J195" s="7"/>
      <c r="K195" s="56"/>
      <c r="L195" s="28"/>
      <c r="M195" s="54"/>
      <c r="N195" s="54"/>
      <c r="O195" s="54"/>
      <c r="P195" s="54"/>
      <c r="Q195" s="6"/>
    </row>
    <row r="196" spans="2:17" x14ac:dyDescent="0.2">
      <c r="B196" s="7"/>
      <c r="C196" s="7"/>
      <c r="D196" s="28"/>
      <c r="E196" s="54"/>
      <c r="F196" s="54"/>
      <c r="G196" s="54"/>
      <c r="H196" s="54"/>
      <c r="I196" s="6"/>
      <c r="J196" s="7"/>
      <c r="K196" s="56"/>
      <c r="L196" s="28"/>
      <c r="M196" s="54"/>
      <c r="N196" s="54"/>
      <c r="O196" s="54"/>
      <c r="P196" s="54"/>
      <c r="Q196" s="6"/>
    </row>
    <row r="197" spans="2:17" x14ac:dyDescent="0.2">
      <c r="B197" s="7"/>
      <c r="C197" s="7"/>
      <c r="D197" s="28"/>
      <c r="E197" s="54"/>
      <c r="F197" s="54"/>
      <c r="G197" s="54"/>
      <c r="H197" s="54"/>
      <c r="I197" s="6"/>
      <c r="J197" s="7"/>
      <c r="K197" s="56"/>
      <c r="L197" s="28"/>
      <c r="M197" s="54"/>
      <c r="N197" s="54"/>
      <c r="O197" s="54"/>
      <c r="P197" s="54"/>
      <c r="Q197" s="6"/>
    </row>
    <row r="198" spans="2:17" x14ac:dyDescent="0.2">
      <c r="B198" s="7"/>
      <c r="C198" s="7"/>
      <c r="D198" s="28"/>
      <c r="E198" s="54"/>
      <c r="F198" s="54"/>
      <c r="G198" s="54"/>
      <c r="H198" s="54"/>
      <c r="I198" s="6"/>
      <c r="J198" s="7"/>
      <c r="K198" s="56"/>
      <c r="L198" s="28"/>
      <c r="M198" s="54"/>
      <c r="N198" s="54"/>
      <c r="O198" s="54"/>
      <c r="P198" s="54"/>
      <c r="Q198" s="6"/>
    </row>
    <row r="199" spans="2:17" x14ac:dyDescent="0.2">
      <c r="B199" s="7"/>
      <c r="C199" s="7"/>
      <c r="D199" s="28"/>
      <c r="E199" s="54"/>
      <c r="F199" s="54"/>
      <c r="G199" s="54"/>
      <c r="H199" s="54"/>
      <c r="I199" s="6"/>
      <c r="J199" s="7"/>
      <c r="K199" s="56"/>
      <c r="L199" s="28"/>
      <c r="M199" s="54"/>
      <c r="N199" s="54"/>
      <c r="O199" s="54"/>
      <c r="P199" s="54"/>
      <c r="Q199" s="6"/>
    </row>
    <row r="200" spans="2:17" x14ac:dyDescent="0.2">
      <c r="B200" s="7"/>
      <c r="C200" s="7"/>
      <c r="D200" s="28"/>
      <c r="E200" s="54"/>
      <c r="F200" s="54"/>
      <c r="G200" s="54"/>
      <c r="H200" s="54"/>
      <c r="I200" s="6"/>
      <c r="J200" s="7"/>
      <c r="K200" s="56"/>
      <c r="L200" s="28"/>
      <c r="M200" s="54"/>
      <c r="N200" s="54"/>
      <c r="O200" s="54"/>
      <c r="P200" s="54"/>
      <c r="Q200" s="6"/>
    </row>
    <row r="201" spans="2:17" x14ac:dyDescent="0.2">
      <c r="B201" s="7"/>
      <c r="C201" s="7"/>
      <c r="D201" s="28"/>
      <c r="E201" s="54"/>
      <c r="F201" s="54"/>
      <c r="G201" s="54"/>
      <c r="H201" s="54"/>
      <c r="I201" s="6"/>
      <c r="J201" s="7"/>
      <c r="K201" s="56"/>
      <c r="L201" s="28"/>
      <c r="M201" s="54"/>
      <c r="N201" s="54"/>
      <c r="O201" s="54"/>
      <c r="P201" s="54"/>
      <c r="Q201" s="6"/>
    </row>
    <row r="202" spans="2:17" x14ac:dyDescent="0.2">
      <c r="B202" s="7"/>
      <c r="C202" s="7"/>
      <c r="D202" s="28"/>
      <c r="E202" s="54"/>
      <c r="F202" s="54"/>
      <c r="G202" s="54"/>
      <c r="H202" s="54"/>
      <c r="I202" s="6"/>
      <c r="J202" s="7"/>
      <c r="K202" s="56"/>
      <c r="L202" s="28"/>
      <c r="M202" s="54"/>
      <c r="N202" s="54"/>
      <c r="O202" s="54"/>
      <c r="P202" s="54"/>
      <c r="Q202" s="6"/>
    </row>
    <row r="203" spans="2:17" x14ac:dyDescent="0.2">
      <c r="B203" s="7"/>
      <c r="C203" s="7"/>
      <c r="D203" s="28"/>
      <c r="E203" s="54"/>
      <c r="F203" s="54"/>
      <c r="G203" s="54"/>
      <c r="H203" s="54"/>
      <c r="I203" s="6"/>
      <c r="J203" s="7"/>
      <c r="K203" s="56"/>
      <c r="L203" s="28"/>
      <c r="M203" s="54"/>
      <c r="N203" s="54"/>
      <c r="O203" s="54"/>
      <c r="P203" s="54"/>
      <c r="Q203" s="6"/>
    </row>
    <row r="204" spans="2:17" x14ac:dyDescent="0.2">
      <c r="B204" s="7"/>
      <c r="C204" s="7"/>
      <c r="D204" s="28"/>
      <c r="E204" s="54"/>
      <c r="F204" s="54"/>
      <c r="G204" s="54"/>
      <c r="H204" s="54"/>
      <c r="I204" s="6"/>
      <c r="J204" s="7"/>
      <c r="K204" s="56"/>
      <c r="L204" s="28"/>
      <c r="M204" s="54"/>
      <c r="N204" s="54"/>
      <c r="O204" s="54"/>
      <c r="P204" s="54"/>
      <c r="Q204" s="6"/>
    </row>
    <row r="205" spans="2:17" x14ac:dyDescent="0.2">
      <c r="B205" s="7"/>
      <c r="C205" s="7"/>
      <c r="D205" s="28"/>
      <c r="E205" s="54"/>
      <c r="F205" s="54"/>
      <c r="G205" s="54"/>
      <c r="H205" s="54"/>
      <c r="I205" s="6"/>
      <c r="J205" s="7"/>
      <c r="K205" s="56"/>
      <c r="L205" s="28"/>
      <c r="M205" s="54"/>
      <c r="N205" s="54"/>
      <c r="O205" s="54"/>
      <c r="P205" s="54"/>
      <c r="Q205" s="6"/>
    </row>
    <row r="206" spans="2:17" x14ac:dyDescent="0.2">
      <c r="B206" s="7"/>
      <c r="C206" s="7"/>
      <c r="D206" s="28"/>
      <c r="E206" s="54"/>
      <c r="F206" s="54"/>
      <c r="G206" s="54"/>
      <c r="H206" s="54"/>
      <c r="I206" s="6"/>
      <c r="J206" s="7"/>
      <c r="K206" s="56"/>
      <c r="L206" s="28"/>
      <c r="M206" s="54"/>
      <c r="N206" s="54"/>
      <c r="O206" s="54"/>
      <c r="P206" s="54"/>
      <c r="Q206" s="6"/>
    </row>
    <row r="207" spans="2:17" x14ac:dyDescent="0.2">
      <c r="B207" s="7"/>
      <c r="C207" s="7"/>
      <c r="D207" s="28"/>
      <c r="E207" s="54"/>
      <c r="F207" s="54"/>
      <c r="G207" s="54"/>
      <c r="H207" s="54"/>
      <c r="I207" s="6"/>
      <c r="J207" s="7"/>
      <c r="K207" s="56"/>
      <c r="L207" s="28"/>
      <c r="M207" s="54"/>
      <c r="N207" s="54"/>
      <c r="O207" s="54"/>
      <c r="P207" s="54"/>
      <c r="Q207" s="6"/>
    </row>
    <row r="208" spans="2:17" x14ac:dyDescent="0.2">
      <c r="B208" s="7"/>
      <c r="C208" s="7"/>
      <c r="D208" s="28"/>
      <c r="E208" s="54"/>
      <c r="F208" s="54"/>
      <c r="G208" s="54"/>
      <c r="H208" s="54"/>
      <c r="I208" s="6"/>
      <c r="J208" s="7"/>
      <c r="K208" s="56"/>
      <c r="L208" s="28"/>
      <c r="M208" s="54"/>
      <c r="N208" s="54"/>
      <c r="O208" s="54"/>
      <c r="P208" s="54"/>
      <c r="Q208" s="6"/>
    </row>
    <row r="209" spans="2:17" x14ac:dyDescent="0.2">
      <c r="B209" s="7"/>
      <c r="C209" s="7"/>
      <c r="D209" s="28"/>
      <c r="E209" s="54"/>
      <c r="F209" s="54"/>
      <c r="G209" s="54"/>
      <c r="H209" s="54"/>
      <c r="I209" s="6"/>
      <c r="J209" s="7"/>
      <c r="K209" s="56"/>
      <c r="L209" s="28"/>
      <c r="M209" s="54"/>
      <c r="N209" s="54"/>
      <c r="O209" s="54"/>
      <c r="P209" s="54"/>
      <c r="Q209" s="6"/>
    </row>
    <row r="210" spans="2:17" x14ac:dyDescent="0.2">
      <c r="B210" s="7"/>
      <c r="C210" s="7"/>
      <c r="D210" s="28"/>
      <c r="E210" s="54"/>
      <c r="F210" s="54"/>
      <c r="G210" s="54"/>
      <c r="H210" s="54"/>
      <c r="I210" s="6"/>
      <c r="J210" s="7"/>
      <c r="K210" s="56"/>
      <c r="L210" s="28"/>
      <c r="M210" s="54"/>
      <c r="N210" s="54"/>
      <c r="O210" s="54"/>
      <c r="P210" s="54"/>
      <c r="Q210" s="6"/>
    </row>
    <row r="211" spans="2:17" x14ac:dyDescent="0.2">
      <c r="B211" s="7"/>
      <c r="C211" s="7"/>
      <c r="D211" s="28"/>
      <c r="E211" s="54"/>
      <c r="F211" s="54"/>
      <c r="G211" s="54"/>
      <c r="H211" s="54"/>
      <c r="I211" s="6"/>
      <c r="J211" s="7"/>
      <c r="K211" s="56"/>
      <c r="L211" s="28"/>
      <c r="M211" s="54"/>
      <c r="N211" s="54"/>
      <c r="O211" s="54"/>
      <c r="P211" s="54"/>
      <c r="Q211" s="6"/>
    </row>
    <row r="212" spans="2:17" x14ac:dyDescent="0.2">
      <c r="B212" s="7"/>
      <c r="C212" s="7"/>
      <c r="D212" s="28"/>
      <c r="E212" s="54"/>
      <c r="F212" s="54"/>
      <c r="G212" s="54"/>
      <c r="H212" s="54"/>
      <c r="I212" s="6"/>
      <c r="J212" s="7"/>
      <c r="K212" s="56"/>
      <c r="L212" s="28"/>
      <c r="M212" s="54"/>
      <c r="N212" s="54"/>
      <c r="O212" s="54"/>
      <c r="P212" s="54"/>
      <c r="Q212" s="6"/>
    </row>
    <row r="213" spans="2:17" x14ac:dyDescent="0.2">
      <c r="B213" s="7"/>
      <c r="C213" s="7"/>
      <c r="D213" s="28"/>
      <c r="E213" s="54"/>
      <c r="F213" s="54"/>
      <c r="G213" s="54"/>
      <c r="H213" s="54"/>
      <c r="I213" s="6"/>
      <c r="J213" s="7"/>
      <c r="K213" s="56"/>
      <c r="L213" s="28"/>
      <c r="M213" s="54"/>
      <c r="N213" s="54"/>
      <c r="O213" s="54"/>
      <c r="P213" s="54"/>
      <c r="Q213" s="6"/>
    </row>
    <row r="214" spans="2:17" x14ac:dyDescent="0.2">
      <c r="B214" s="7"/>
      <c r="C214" s="7"/>
      <c r="D214" s="28"/>
      <c r="E214" s="54"/>
      <c r="F214" s="54"/>
      <c r="G214" s="54"/>
      <c r="H214" s="54"/>
      <c r="I214" s="6"/>
      <c r="J214" s="7"/>
      <c r="K214" s="56"/>
      <c r="L214" s="28"/>
      <c r="M214" s="54"/>
      <c r="N214" s="54"/>
      <c r="O214" s="54"/>
      <c r="P214" s="54"/>
      <c r="Q214" s="6"/>
    </row>
    <row r="215" spans="2:17" x14ac:dyDescent="0.2">
      <c r="B215" s="7"/>
      <c r="C215" s="7"/>
      <c r="D215" s="28"/>
      <c r="E215" s="54"/>
      <c r="F215" s="54"/>
      <c r="G215" s="54"/>
      <c r="H215" s="54"/>
      <c r="I215" s="6"/>
      <c r="J215" s="7"/>
      <c r="K215" s="56"/>
      <c r="L215" s="28"/>
      <c r="M215" s="54"/>
      <c r="N215" s="54"/>
      <c r="O215" s="54"/>
      <c r="P215" s="54"/>
      <c r="Q215" s="6"/>
    </row>
    <row r="216" spans="2:17" x14ac:dyDescent="0.2">
      <c r="B216" s="7"/>
      <c r="C216" s="7"/>
      <c r="D216" s="28"/>
      <c r="E216" s="54"/>
      <c r="F216" s="54"/>
      <c r="G216" s="54"/>
      <c r="H216" s="54"/>
      <c r="I216" s="6"/>
      <c r="J216" s="7"/>
      <c r="K216" s="56"/>
      <c r="L216" s="28"/>
      <c r="M216" s="54"/>
      <c r="N216" s="54"/>
      <c r="O216" s="54"/>
      <c r="P216" s="54"/>
      <c r="Q216" s="6"/>
    </row>
    <row r="217" spans="2:17" x14ac:dyDescent="0.2">
      <c r="B217" s="7"/>
      <c r="C217" s="7"/>
      <c r="D217" s="28"/>
      <c r="E217" s="54"/>
      <c r="F217" s="54"/>
      <c r="G217" s="54"/>
      <c r="H217" s="54"/>
      <c r="I217" s="6"/>
      <c r="J217" s="7"/>
      <c r="K217" s="56"/>
      <c r="L217" s="28"/>
      <c r="M217" s="54"/>
      <c r="N217" s="54"/>
      <c r="O217" s="54"/>
      <c r="P217" s="54"/>
      <c r="Q217" s="6"/>
    </row>
    <row r="218" spans="2:17" x14ac:dyDescent="0.2">
      <c r="B218" s="7"/>
      <c r="C218" s="7"/>
      <c r="D218" s="28"/>
      <c r="E218" s="54"/>
      <c r="F218" s="54"/>
      <c r="G218" s="54"/>
      <c r="H218" s="54"/>
      <c r="I218" s="6"/>
      <c r="J218" s="7"/>
      <c r="K218" s="56"/>
      <c r="L218" s="28"/>
      <c r="M218" s="54"/>
      <c r="N218" s="54"/>
      <c r="O218" s="54"/>
      <c r="P218" s="54"/>
      <c r="Q218" s="6"/>
    </row>
    <row r="219" spans="2:17" x14ac:dyDescent="0.2">
      <c r="B219" s="7"/>
      <c r="C219" s="7"/>
      <c r="D219" s="28"/>
      <c r="E219" s="54"/>
      <c r="F219" s="54"/>
      <c r="G219" s="54"/>
      <c r="H219" s="54"/>
      <c r="I219" s="6"/>
      <c r="J219" s="7"/>
      <c r="K219" s="56"/>
      <c r="L219" s="28"/>
      <c r="M219" s="54"/>
      <c r="N219" s="54"/>
      <c r="O219" s="54"/>
      <c r="P219" s="54"/>
      <c r="Q219" s="6"/>
    </row>
    <row r="220" spans="2:17" x14ac:dyDescent="0.2">
      <c r="B220" s="7"/>
      <c r="C220" s="7"/>
      <c r="D220" s="28"/>
      <c r="E220" s="54"/>
      <c r="F220" s="54"/>
      <c r="G220" s="54"/>
      <c r="H220" s="54"/>
      <c r="I220" s="6"/>
      <c r="J220" s="7"/>
      <c r="K220" s="56"/>
      <c r="L220" s="28"/>
      <c r="M220" s="54"/>
      <c r="N220" s="54"/>
      <c r="O220" s="54"/>
      <c r="P220" s="54"/>
      <c r="Q220" s="6"/>
    </row>
    <row r="221" spans="2:17" x14ac:dyDescent="0.2">
      <c r="B221" s="7"/>
      <c r="C221" s="7"/>
      <c r="D221" s="28"/>
      <c r="E221" s="54"/>
      <c r="F221" s="54"/>
      <c r="G221" s="54"/>
      <c r="H221" s="54"/>
      <c r="I221" s="6"/>
      <c r="J221" s="7"/>
      <c r="K221" s="56"/>
      <c r="L221" s="28"/>
      <c r="M221" s="54"/>
      <c r="N221" s="54"/>
      <c r="O221" s="54"/>
      <c r="P221" s="54"/>
      <c r="Q221" s="6"/>
    </row>
    <row r="222" spans="2:17" x14ac:dyDescent="0.2">
      <c r="B222" s="7"/>
      <c r="C222" s="7"/>
      <c r="D222" s="28"/>
      <c r="E222" s="54"/>
      <c r="F222" s="54"/>
      <c r="G222" s="54"/>
      <c r="H222" s="54"/>
      <c r="I222" s="6"/>
      <c r="J222" s="7"/>
      <c r="K222" s="56"/>
      <c r="L222" s="28"/>
      <c r="M222" s="54"/>
      <c r="N222" s="54"/>
      <c r="O222" s="54"/>
      <c r="P222" s="54"/>
      <c r="Q222" s="6"/>
    </row>
    <row r="223" spans="2:17" x14ac:dyDescent="0.2">
      <c r="B223" s="7"/>
      <c r="C223" s="7"/>
      <c r="D223" s="28"/>
      <c r="E223" s="54"/>
      <c r="F223" s="54"/>
      <c r="G223" s="54"/>
      <c r="H223" s="54"/>
      <c r="I223" s="6"/>
      <c r="J223" s="7"/>
      <c r="K223" s="56"/>
      <c r="L223" s="28"/>
      <c r="M223" s="54"/>
      <c r="N223" s="54"/>
      <c r="O223" s="54"/>
      <c r="P223" s="54"/>
      <c r="Q223" s="6"/>
    </row>
    <row r="224" spans="2:17" x14ac:dyDescent="0.2">
      <c r="B224" s="7"/>
      <c r="C224" s="7"/>
      <c r="D224" s="28"/>
      <c r="E224" s="54"/>
      <c r="F224" s="54"/>
      <c r="G224" s="54"/>
      <c r="H224" s="54"/>
      <c r="I224" s="6"/>
      <c r="J224" s="7"/>
      <c r="K224" s="56"/>
      <c r="L224" s="28"/>
      <c r="M224" s="54"/>
      <c r="N224" s="54"/>
      <c r="O224" s="54"/>
      <c r="P224" s="54"/>
      <c r="Q224" s="6"/>
    </row>
    <row r="225" spans="2:17" x14ac:dyDescent="0.2">
      <c r="B225" s="7"/>
      <c r="C225" s="7"/>
      <c r="D225" s="28"/>
      <c r="E225" s="54"/>
      <c r="F225" s="54"/>
      <c r="G225" s="54"/>
      <c r="H225" s="54"/>
      <c r="I225" s="6"/>
      <c r="J225" s="7"/>
      <c r="K225" s="56"/>
      <c r="L225" s="28"/>
      <c r="M225" s="54"/>
      <c r="N225" s="54"/>
      <c r="O225" s="54"/>
      <c r="P225" s="54"/>
      <c r="Q225" s="6"/>
    </row>
    <row r="226" spans="2:17" x14ac:dyDescent="0.2">
      <c r="B226" s="7"/>
      <c r="C226" s="7"/>
      <c r="D226" s="28"/>
      <c r="E226" s="54"/>
      <c r="F226" s="54"/>
      <c r="G226" s="54"/>
      <c r="H226" s="54"/>
      <c r="I226" s="6"/>
      <c r="J226" s="7"/>
      <c r="K226" s="56"/>
      <c r="L226" s="28"/>
      <c r="M226" s="54"/>
      <c r="N226" s="54"/>
      <c r="O226" s="54"/>
      <c r="P226" s="54"/>
      <c r="Q226" s="6"/>
    </row>
    <row r="227" spans="2:17" x14ac:dyDescent="0.2">
      <c r="B227" s="7"/>
      <c r="C227" s="7"/>
      <c r="D227" s="28"/>
      <c r="E227" s="54"/>
      <c r="F227" s="54"/>
      <c r="G227" s="54"/>
      <c r="H227" s="54"/>
      <c r="I227" s="6"/>
      <c r="J227" s="7"/>
      <c r="K227" s="56"/>
      <c r="L227" s="28"/>
      <c r="M227" s="54"/>
      <c r="N227" s="54"/>
      <c r="O227" s="54"/>
      <c r="P227" s="54"/>
      <c r="Q227" s="6"/>
    </row>
    <row r="228" spans="2:17" x14ac:dyDescent="0.2">
      <c r="B228" s="7"/>
      <c r="C228" s="7"/>
      <c r="D228" s="28"/>
      <c r="E228" s="54"/>
      <c r="F228" s="54"/>
      <c r="G228" s="54"/>
      <c r="H228" s="54"/>
      <c r="I228" s="6"/>
      <c r="J228" s="7"/>
      <c r="K228" s="56"/>
      <c r="L228" s="28"/>
      <c r="M228" s="54"/>
      <c r="N228" s="54"/>
      <c r="O228" s="54"/>
      <c r="P228" s="54"/>
      <c r="Q228" s="6"/>
    </row>
    <row r="229" spans="2:17" x14ac:dyDescent="0.2">
      <c r="B229" s="7"/>
      <c r="C229" s="7"/>
      <c r="D229" s="28"/>
      <c r="E229" s="54"/>
      <c r="F229" s="54"/>
      <c r="G229" s="54"/>
      <c r="H229" s="54"/>
      <c r="I229" s="6"/>
      <c r="J229" s="7"/>
      <c r="K229" s="56"/>
      <c r="L229" s="28"/>
      <c r="M229" s="54"/>
      <c r="N229" s="54"/>
      <c r="O229" s="54"/>
      <c r="P229" s="54"/>
      <c r="Q229" s="6"/>
    </row>
    <row r="230" spans="2:17" x14ac:dyDescent="0.2">
      <c r="B230" s="7"/>
      <c r="C230" s="7"/>
      <c r="D230" s="28"/>
      <c r="E230" s="54"/>
      <c r="F230" s="54"/>
      <c r="G230" s="54"/>
      <c r="H230" s="54"/>
      <c r="I230" s="6"/>
      <c r="J230" s="7"/>
      <c r="K230" s="56"/>
      <c r="L230" s="28"/>
      <c r="M230" s="54"/>
      <c r="N230" s="54"/>
      <c r="O230" s="54"/>
      <c r="P230" s="54"/>
      <c r="Q230" s="6"/>
    </row>
    <row r="231" spans="2:17" x14ac:dyDescent="0.2">
      <c r="B231" s="7"/>
      <c r="C231" s="7"/>
      <c r="D231" s="28"/>
      <c r="E231" s="54"/>
      <c r="F231" s="54"/>
      <c r="G231" s="54"/>
      <c r="H231" s="54"/>
      <c r="I231" s="6"/>
      <c r="J231" s="7"/>
      <c r="K231" s="56"/>
      <c r="L231" s="28"/>
      <c r="M231" s="54"/>
      <c r="N231" s="54"/>
      <c r="O231" s="54"/>
      <c r="P231" s="54"/>
      <c r="Q231" s="6"/>
    </row>
    <row r="232" spans="2:17" x14ac:dyDescent="0.2">
      <c r="B232" s="7"/>
      <c r="C232" s="7"/>
      <c r="D232" s="28"/>
      <c r="E232" s="54"/>
      <c r="F232" s="54"/>
      <c r="G232" s="54"/>
      <c r="H232" s="54"/>
      <c r="I232" s="6"/>
      <c r="J232" s="7"/>
      <c r="K232" s="56"/>
      <c r="L232" s="28"/>
      <c r="M232" s="54"/>
      <c r="N232" s="54"/>
      <c r="O232" s="54"/>
      <c r="P232" s="54"/>
      <c r="Q232" s="6"/>
    </row>
    <row r="233" spans="2:17" x14ac:dyDescent="0.2">
      <c r="B233" s="7"/>
      <c r="C233" s="7"/>
      <c r="D233" s="28"/>
      <c r="E233" s="54"/>
      <c r="F233" s="54"/>
      <c r="G233" s="54"/>
      <c r="H233" s="54"/>
      <c r="I233" s="6"/>
      <c r="J233" s="7"/>
      <c r="K233" s="56"/>
      <c r="L233" s="28"/>
      <c r="M233" s="54"/>
      <c r="N233" s="54"/>
      <c r="O233" s="54"/>
      <c r="P233" s="54"/>
      <c r="Q233" s="6"/>
    </row>
    <row r="234" spans="2:17" x14ac:dyDescent="0.2">
      <c r="B234" s="7"/>
      <c r="C234" s="7"/>
      <c r="D234" s="28"/>
      <c r="E234" s="54"/>
      <c r="F234" s="54"/>
      <c r="G234" s="54"/>
      <c r="H234" s="54"/>
      <c r="I234" s="6"/>
      <c r="J234" s="7"/>
      <c r="K234" s="56"/>
      <c r="L234" s="28"/>
      <c r="M234" s="54"/>
      <c r="N234" s="54"/>
      <c r="O234" s="54"/>
      <c r="P234" s="54"/>
      <c r="Q234" s="6"/>
    </row>
    <row r="235" spans="2:17" x14ac:dyDescent="0.2">
      <c r="B235" s="7"/>
      <c r="C235" s="7"/>
      <c r="D235" s="28"/>
      <c r="E235" s="54"/>
      <c r="F235" s="54"/>
      <c r="G235" s="54"/>
      <c r="H235" s="54"/>
      <c r="I235" s="6"/>
      <c r="J235" s="7"/>
      <c r="K235" s="56"/>
      <c r="L235" s="28"/>
      <c r="M235" s="54"/>
      <c r="N235" s="54"/>
      <c r="O235" s="54"/>
      <c r="P235" s="54"/>
      <c r="Q235" s="6"/>
    </row>
    <row r="236" spans="2:17" x14ac:dyDescent="0.2">
      <c r="B236" s="7"/>
      <c r="C236" s="7"/>
      <c r="D236" s="28"/>
      <c r="E236" s="54"/>
      <c r="F236" s="54"/>
      <c r="G236" s="54"/>
      <c r="H236" s="54"/>
      <c r="I236" s="6"/>
      <c r="J236" s="7"/>
      <c r="K236" s="56"/>
      <c r="L236" s="28"/>
      <c r="M236" s="54"/>
      <c r="N236" s="54"/>
      <c r="O236" s="54"/>
      <c r="P236" s="54"/>
      <c r="Q236" s="6"/>
    </row>
    <row r="237" spans="2:17" x14ac:dyDescent="0.2">
      <c r="B237" s="7"/>
      <c r="C237" s="7"/>
      <c r="D237" s="28"/>
      <c r="E237" s="54"/>
      <c r="F237" s="54"/>
      <c r="G237" s="54"/>
      <c r="H237" s="54"/>
      <c r="I237" s="6"/>
      <c r="J237" s="7"/>
      <c r="K237" s="56"/>
      <c r="L237" s="28"/>
      <c r="M237" s="54"/>
      <c r="N237" s="54"/>
      <c r="O237" s="54"/>
      <c r="P237" s="54"/>
      <c r="Q237" s="6"/>
    </row>
    <row r="238" spans="2:17" x14ac:dyDescent="0.2">
      <c r="B238" s="7"/>
      <c r="C238" s="7"/>
      <c r="D238" s="28"/>
      <c r="E238" s="54"/>
      <c r="F238" s="54"/>
      <c r="G238" s="54"/>
      <c r="H238" s="54"/>
      <c r="I238" s="6"/>
      <c r="J238" s="7"/>
      <c r="K238" s="56"/>
      <c r="L238" s="28"/>
      <c r="M238" s="54"/>
      <c r="N238" s="54"/>
      <c r="O238" s="54"/>
      <c r="P238" s="54"/>
      <c r="Q238" s="6"/>
    </row>
    <row r="239" spans="2:17" x14ac:dyDescent="0.2">
      <c r="B239" s="7"/>
      <c r="C239" s="7"/>
      <c r="D239" s="28"/>
      <c r="E239" s="54"/>
      <c r="F239" s="54"/>
      <c r="G239" s="54"/>
      <c r="H239" s="54"/>
      <c r="I239" s="6"/>
      <c r="J239" s="7"/>
      <c r="K239" s="56"/>
      <c r="L239" s="28"/>
      <c r="M239" s="54"/>
      <c r="N239" s="54"/>
      <c r="O239" s="54"/>
      <c r="P239" s="54"/>
      <c r="Q239" s="6"/>
    </row>
    <row r="240" spans="2:17" x14ac:dyDescent="0.2">
      <c r="B240" s="7"/>
      <c r="C240" s="7"/>
      <c r="D240" s="28"/>
      <c r="E240" s="54"/>
      <c r="F240" s="54"/>
      <c r="G240" s="54"/>
      <c r="H240" s="54"/>
      <c r="I240" s="6"/>
      <c r="J240" s="7"/>
      <c r="K240" s="56"/>
      <c r="L240" s="28"/>
      <c r="M240" s="54"/>
      <c r="N240" s="54"/>
      <c r="O240" s="54"/>
      <c r="P240" s="54"/>
      <c r="Q240" s="6"/>
    </row>
    <row r="241" spans="2:17" x14ac:dyDescent="0.2">
      <c r="B241" s="7"/>
      <c r="C241" s="7"/>
      <c r="D241" s="28"/>
      <c r="E241" s="54"/>
      <c r="F241" s="54"/>
      <c r="G241" s="54"/>
      <c r="H241" s="54"/>
      <c r="I241" s="6"/>
      <c r="J241" s="7"/>
      <c r="K241" s="56"/>
      <c r="L241" s="28"/>
      <c r="M241" s="54"/>
      <c r="N241" s="54"/>
      <c r="O241" s="54"/>
      <c r="P241" s="54"/>
      <c r="Q241" s="6"/>
    </row>
    <row r="242" spans="2:17" x14ac:dyDescent="0.2">
      <c r="B242" s="7"/>
      <c r="C242" s="7"/>
      <c r="D242" s="28"/>
      <c r="E242" s="54"/>
      <c r="F242" s="54"/>
      <c r="G242" s="54"/>
      <c r="H242" s="54"/>
      <c r="I242" s="6"/>
      <c r="J242" s="7"/>
      <c r="K242" s="56"/>
      <c r="L242" s="28"/>
      <c r="M242" s="54"/>
      <c r="N242" s="54"/>
      <c r="O242" s="54"/>
      <c r="P242" s="54"/>
      <c r="Q242" s="6"/>
    </row>
    <row r="243" spans="2:17" x14ac:dyDescent="0.2">
      <c r="B243" s="7"/>
      <c r="C243" s="7"/>
      <c r="D243" s="28"/>
      <c r="E243" s="54"/>
      <c r="F243" s="54"/>
      <c r="G243" s="54"/>
      <c r="H243" s="54"/>
      <c r="I243" s="6"/>
      <c r="J243" s="7"/>
      <c r="K243" s="56"/>
      <c r="L243" s="28"/>
      <c r="M243" s="54"/>
      <c r="N243" s="54"/>
      <c r="O243" s="54"/>
      <c r="P243" s="54"/>
      <c r="Q243" s="6"/>
    </row>
    <row r="244" spans="2:17" x14ac:dyDescent="0.2">
      <c r="B244" s="7"/>
      <c r="C244" s="7"/>
      <c r="D244" s="28"/>
      <c r="E244" s="54"/>
      <c r="F244" s="54"/>
      <c r="G244" s="54"/>
      <c r="H244" s="54"/>
      <c r="I244" s="6"/>
      <c r="J244" s="7"/>
      <c r="K244" s="56"/>
      <c r="L244" s="28"/>
      <c r="M244" s="54"/>
      <c r="N244" s="54"/>
      <c r="O244" s="54"/>
      <c r="P244" s="54"/>
      <c r="Q244" s="6"/>
    </row>
    <row r="245" spans="2:17" x14ac:dyDescent="0.2">
      <c r="B245" s="7"/>
      <c r="C245" s="7"/>
      <c r="D245" s="28"/>
      <c r="E245" s="54"/>
      <c r="F245" s="54"/>
      <c r="G245" s="54"/>
      <c r="H245" s="54"/>
      <c r="I245" s="6"/>
      <c r="J245" s="7"/>
      <c r="K245" s="56"/>
      <c r="L245" s="28"/>
      <c r="M245" s="54"/>
      <c r="N245" s="54"/>
      <c r="O245" s="54"/>
      <c r="P245" s="54"/>
      <c r="Q245" s="6"/>
    </row>
    <row r="246" spans="2:17" x14ac:dyDescent="0.2">
      <c r="B246" s="7"/>
      <c r="C246" s="7"/>
      <c r="D246" s="28"/>
      <c r="E246" s="54"/>
      <c r="F246" s="54"/>
      <c r="G246" s="54"/>
      <c r="H246" s="54"/>
      <c r="I246" s="6"/>
      <c r="J246" s="7"/>
      <c r="K246" s="56"/>
      <c r="L246" s="28"/>
      <c r="M246" s="54"/>
      <c r="N246" s="54"/>
      <c r="O246" s="54"/>
      <c r="P246" s="54"/>
      <c r="Q246" s="6"/>
    </row>
    <row r="247" spans="2:17" x14ac:dyDescent="0.2">
      <c r="B247" s="7"/>
      <c r="C247" s="7"/>
      <c r="D247" s="28"/>
      <c r="E247" s="54"/>
      <c r="F247" s="54"/>
      <c r="G247" s="54"/>
      <c r="H247" s="54"/>
      <c r="I247" s="6"/>
      <c r="J247" s="7"/>
      <c r="K247" s="56"/>
      <c r="L247" s="28"/>
      <c r="M247" s="54"/>
      <c r="N247" s="54"/>
      <c r="O247" s="54"/>
      <c r="P247" s="54"/>
      <c r="Q247" s="6"/>
    </row>
    <row r="248" spans="2:17" x14ac:dyDescent="0.2">
      <c r="B248" s="7"/>
      <c r="C248" s="7"/>
      <c r="D248" s="28"/>
      <c r="E248" s="54"/>
      <c r="F248" s="54"/>
      <c r="G248" s="54"/>
      <c r="H248" s="54"/>
      <c r="I248" s="6"/>
      <c r="J248" s="7"/>
      <c r="K248" s="56"/>
      <c r="L248" s="28"/>
      <c r="M248" s="54"/>
      <c r="N248" s="54"/>
      <c r="O248" s="54"/>
      <c r="P248" s="54"/>
      <c r="Q248" s="6"/>
    </row>
    <row r="249" spans="2:17" x14ac:dyDescent="0.2">
      <c r="B249" s="7"/>
      <c r="C249" s="7"/>
      <c r="D249" s="28"/>
      <c r="E249" s="54"/>
      <c r="F249" s="54"/>
      <c r="G249" s="54"/>
      <c r="H249" s="54"/>
      <c r="I249" s="6"/>
      <c r="J249" s="7"/>
      <c r="K249" s="56"/>
      <c r="L249" s="28"/>
      <c r="M249" s="54"/>
      <c r="N249" s="54"/>
      <c r="O249" s="54"/>
      <c r="P249" s="54"/>
      <c r="Q249" s="6"/>
    </row>
    <row r="250" spans="2:17" x14ac:dyDescent="0.2">
      <c r="B250" s="7"/>
      <c r="C250" s="7"/>
      <c r="D250" s="28"/>
      <c r="E250" s="54"/>
      <c r="F250" s="54"/>
      <c r="G250" s="54"/>
      <c r="H250" s="54"/>
      <c r="I250" s="6"/>
      <c r="J250" s="7"/>
      <c r="K250" s="56"/>
      <c r="L250" s="28"/>
      <c r="M250" s="54"/>
      <c r="N250" s="54"/>
      <c r="O250" s="54"/>
      <c r="P250" s="54"/>
      <c r="Q250" s="6"/>
    </row>
    <row r="251" spans="2:17" x14ac:dyDescent="0.2">
      <c r="B251" s="7"/>
      <c r="C251" s="7"/>
      <c r="D251" s="28"/>
      <c r="E251" s="54"/>
      <c r="F251" s="54"/>
      <c r="G251" s="54"/>
      <c r="H251" s="54"/>
      <c r="I251" s="6"/>
      <c r="J251" s="7"/>
      <c r="K251" s="56"/>
      <c r="L251" s="28"/>
      <c r="M251" s="54"/>
      <c r="N251" s="54"/>
      <c r="O251" s="54"/>
      <c r="P251" s="54"/>
      <c r="Q251" s="6"/>
    </row>
    <row r="252" spans="2:17" x14ac:dyDescent="0.2">
      <c r="B252" s="7"/>
      <c r="C252" s="7"/>
      <c r="D252" s="28"/>
      <c r="E252" s="54"/>
      <c r="F252" s="54"/>
      <c r="G252" s="54"/>
      <c r="H252" s="54"/>
      <c r="I252" s="6"/>
      <c r="J252" s="7"/>
      <c r="K252" s="56"/>
      <c r="L252" s="28"/>
      <c r="M252" s="54"/>
      <c r="N252" s="54"/>
      <c r="O252" s="54"/>
      <c r="P252" s="54"/>
      <c r="Q252" s="6"/>
    </row>
    <row r="253" spans="2:17" x14ac:dyDescent="0.2">
      <c r="B253" s="7"/>
      <c r="C253" s="7"/>
      <c r="D253" s="28"/>
      <c r="E253" s="54"/>
      <c r="F253" s="54"/>
      <c r="G253" s="54"/>
      <c r="H253" s="54"/>
      <c r="I253" s="6"/>
      <c r="J253" s="7"/>
      <c r="K253" s="56"/>
      <c r="L253" s="28"/>
      <c r="M253" s="54"/>
      <c r="N253" s="54"/>
      <c r="O253" s="54"/>
      <c r="P253" s="54"/>
      <c r="Q253" s="6"/>
    </row>
    <row r="254" spans="2:17" x14ac:dyDescent="0.2">
      <c r="B254" s="7"/>
      <c r="C254" s="7"/>
      <c r="D254" s="28"/>
      <c r="E254" s="54"/>
      <c r="F254" s="54"/>
      <c r="G254" s="54"/>
      <c r="H254" s="54"/>
      <c r="I254" s="6"/>
      <c r="J254" s="7"/>
      <c r="K254" s="56"/>
      <c r="L254" s="28"/>
      <c r="M254" s="54"/>
      <c r="N254" s="54"/>
      <c r="O254" s="54"/>
      <c r="P254" s="54"/>
      <c r="Q254" s="6"/>
    </row>
    <row r="255" spans="2:17" x14ac:dyDescent="0.2">
      <c r="B255" s="7"/>
      <c r="C255" s="7"/>
      <c r="D255" s="28"/>
      <c r="E255" s="54"/>
      <c r="F255" s="54"/>
      <c r="G255" s="54"/>
      <c r="H255" s="54"/>
      <c r="I255" s="6"/>
      <c r="J255" s="7"/>
      <c r="K255" s="56"/>
      <c r="L255" s="28"/>
      <c r="M255" s="54"/>
      <c r="N255" s="54"/>
      <c r="O255" s="54"/>
      <c r="P255" s="54"/>
      <c r="Q255" s="6"/>
    </row>
    <row r="256" spans="2:17" x14ac:dyDescent="0.2">
      <c r="B256" s="7"/>
      <c r="C256" s="7"/>
      <c r="D256" s="28"/>
      <c r="E256" s="54"/>
      <c r="F256" s="54"/>
      <c r="G256" s="54"/>
      <c r="H256" s="54"/>
      <c r="I256" s="6"/>
      <c r="J256" s="7"/>
      <c r="K256" s="56"/>
      <c r="L256" s="28"/>
      <c r="M256" s="54"/>
      <c r="N256" s="54"/>
      <c r="O256" s="54"/>
      <c r="P256" s="54"/>
      <c r="Q256" s="6"/>
    </row>
    <row r="257" spans="2:17" x14ac:dyDescent="0.2">
      <c r="B257" s="7"/>
      <c r="C257" s="7"/>
      <c r="D257" s="28"/>
      <c r="E257" s="54"/>
      <c r="F257" s="54"/>
      <c r="G257" s="54"/>
      <c r="H257" s="54"/>
      <c r="I257" s="6"/>
      <c r="J257" s="7"/>
      <c r="K257" s="56"/>
      <c r="L257" s="28"/>
      <c r="M257" s="54"/>
      <c r="N257" s="54"/>
      <c r="O257" s="54"/>
      <c r="P257" s="54"/>
      <c r="Q257" s="6"/>
    </row>
    <row r="258" spans="2:17" x14ac:dyDescent="0.2">
      <c r="B258" s="7"/>
      <c r="C258" s="7"/>
      <c r="D258" s="28"/>
      <c r="E258" s="54"/>
      <c r="F258" s="54"/>
      <c r="G258" s="54"/>
      <c r="H258" s="54"/>
      <c r="I258" s="6"/>
      <c r="J258" s="7"/>
      <c r="K258" s="56"/>
      <c r="L258" s="28"/>
      <c r="M258" s="54"/>
      <c r="N258" s="54"/>
      <c r="O258" s="54"/>
      <c r="P258" s="54"/>
      <c r="Q258" s="6"/>
    </row>
    <row r="259" spans="2:17" x14ac:dyDescent="0.2">
      <c r="B259" s="7"/>
      <c r="C259" s="7"/>
      <c r="D259" s="28"/>
      <c r="E259" s="54"/>
      <c r="F259" s="54"/>
      <c r="G259" s="54"/>
      <c r="H259" s="54"/>
      <c r="I259" s="6"/>
      <c r="J259" s="7"/>
      <c r="K259" s="56"/>
      <c r="L259" s="28"/>
      <c r="M259" s="54"/>
      <c r="N259" s="54"/>
      <c r="O259" s="54"/>
      <c r="P259" s="54"/>
      <c r="Q259" s="6"/>
    </row>
    <row r="260" spans="2:17" x14ac:dyDescent="0.2">
      <c r="B260" s="7"/>
      <c r="C260" s="7"/>
      <c r="D260" s="28"/>
      <c r="E260" s="54"/>
      <c r="F260" s="54"/>
      <c r="G260" s="54"/>
      <c r="H260" s="54"/>
      <c r="I260" s="6"/>
      <c r="J260" s="7"/>
      <c r="K260" s="56"/>
      <c r="L260" s="28"/>
      <c r="M260" s="54"/>
      <c r="N260" s="54"/>
      <c r="O260" s="54"/>
      <c r="P260" s="54"/>
      <c r="Q260" s="6"/>
    </row>
    <row r="261" spans="2:17" x14ac:dyDescent="0.2">
      <c r="B261" s="7"/>
      <c r="C261" s="7"/>
      <c r="D261" s="28"/>
      <c r="E261" s="54"/>
      <c r="F261" s="54"/>
      <c r="G261" s="54"/>
      <c r="H261" s="54"/>
      <c r="I261" s="6"/>
      <c r="J261" s="7"/>
      <c r="K261" s="56"/>
      <c r="L261" s="28"/>
      <c r="M261" s="54"/>
      <c r="N261" s="54"/>
      <c r="O261" s="54"/>
      <c r="P261" s="54"/>
      <c r="Q261" s="6"/>
    </row>
    <row r="262" spans="2:17" x14ac:dyDescent="0.2">
      <c r="B262" s="7"/>
      <c r="C262" s="7"/>
      <c r="D262" s="28"/>
      <c r="E262" s="54"/>
      <c r="F262" s="54"/>
      <c r="G262" s="54"/>
      <c r="H262" s="54"/>
      <c r="I262" s="6"/>
      <c r="J262" s="7"/>
      <c r="K262" s="56"/>
      <c r="L262" s="28"/>
      <c r="M262" s="54"/>
      <c r="N262" s="54"/>
      <c r="O262" s="54"/>
      <c r="P262" s="54"/>
      <c r="Q262" s="6"/>
    </row>
    <row r="263" spans="2:17" x14ac:dyDescent="0.2">
      <c r="B263" s="7"/>
      <c r="C263" s="7"/>
      <c r="D263" s="28"/>
      <c r="E263" s="54"/>
      <c r="F263" s="54"/>
      <c r="G263" s="54"/>
      <c r="H263" s="54"/>
      <c r="I263" s="6"/>
      <c r="J263" s="7"/>
      <c r="K263" s="56"/>
      <c r="L263" s="28"/>
      <c r="M263" s="54"/>
      <c r="N263" s="54"/>
      <c r="O263" s="54"/>
      <c r="P263" s="54"/>
      <c r="Q263" s="6"/>
    </row>
    <row r="264" spans="2:17" x14ac:dyDescent="0.2">
      <c r="B264" s="7"/>
      <c r="C264" s="7"/>
      <c r="D264" s="28"/>
      <c r="E264" s="54"/>
      <c r="F264" s="54"/>
      <c r="G264" s="54"/>
      <c r="H264" s="54"/>
      <c r="I264" s="6"/>
      <c r="J264" s="7"/>
      <c r="K264" s="56"/>
      <c r="L264" s="28"/>
      <c r="M264" s="54"/>
      <c r="N264" s="54"/>
      <c r="O264" s="54"/>
      <c r="P264" s="54"/>
      <c r="Q264" s="6"/>
    </row>
    <row r="265" spans="2:17" x14ac:dyDescent="0.2">
      <c r="B265" s="7"/>
      <c r="C265" s="7"/>
      <c r="D265" s="28"/>
      <c r="E265" s="54"/>
      <c r="F265" s="54"/>
      <c r="G265" s="54"/>
      <c r="H265" s="54"/>
      <c r="I265" s="6"/>
      <c r="J265" s="7"/>
      <c r="K265" s="56"/>
      <c r="L265" s="28"/>
      <c r="M265" s="54"/>
      <c r="N265" s="54"/>
      <c r="O265" s="54"/>
      <c r="P265" s="54"/>
      <c r="Q265" s="6"/>
    </row>
    <row r="266" spans="2:17" x14ac:dyDescent="0.2">
      <c r="B266" s="7"/>
      <c r="C266" s="7"/>
      <c r="D266" s="28"/>
      <c r="E266" s="54"/>
      <c r="F266" s="54"/>
      <c r="G266" s="54"/>
      <c r="H266" s="54"/>
      <c r="I266" s="6"/>
      <c r="J266" s="7"/>
      <c r="K266" s="56"/>
      <c r="L266" s="28"/>
      <c r="M266" s="54"/>
      <c r="N266" s="54"/>
      <c r="O266" s="54"/>
      <c r="P266" s="54"/>
      <c r="Q266" s="6"/>
    </row>
    <row r="267" spans="2:17" x14ac:dyDescent="0.2">
      <c r="B267" s="7"/>
      <c r="C267" s="7"/>
      <c r="D267" s="28"/>
      <c r="E267" s="54"/>
      <c r="F267" s="54"/>
      <c r="G267" s="54"/>
      <c r="H267" s="54"/>
      <c r="I267" s="6"/>
      <c r="J267" s="7"/>
      <c r="K267" s="56"/>
      <c r="L267" s="28"/>
      <c r="M267" s="54"/>
      <c r="N267" s="54"/>
      <c r="O267" s="54"/>
      <c r="P267" s="54"/>
      <c r="Q267" s="6"/>
    </row>
    <row r="268" spans="2:17" x14ac:dyDescent="0.2">
      <c r="B268" s="7"/>
      <c r="C268" s="7"/>
      <c r="D268" s="28"/>
      <c r="E268" s="54"/>
      <c r="F268" s="54"/>
      <c r="G268" s="54"/>
      <c r="H268" s="54"/>
      <c r="I268" s="6"/>
      <c r="J268" s="7"/>
      <c r="K268" s="56"/>
      <c r="L268" s="28"/>
      <c r="M268" s="54"/>
      <c r="N268" s="54"/>
      <c r="O268" s="54"/>
      <c r="P268" s="54"/>
      <c r="Q268" s="6"/>
    </row>
    <row r="269" spans="2:17" x14ac:dyDescent="0.2">
      <c r="B269" s="7"/>
      <c r="C269" s="7"/>
      <c r="D269" s="28"/>
      <c r="E269" s="54"/>
      <c r="F269" s="54"/>
      <c r="G269" s="54"/>
      <c r="H269" s="54"/>
      <c r="I269" s="6"/>
      <c r="J269" s="7"/>
      <c r="K269" s="56"/>
      <c r="L269" s="28"/>
      <c r="M269" s="54"/>
      <c r="N269" s="54"/>
      <c r="O269" s="54"/>
      <c r="P269" s="54"/>
      <c r="Q269" s="6"/>
    </row>
    <row r="270" spans="2:17" x14ac:dyDescent="0.2">
      <c r="B270" s="7"/>
      <c r="C270" s="7"/>
      <c r="D270" s="28"/>
      <c r="E270" s="54"/>
      <c r="F270" s="54"/>
      <c r="G270" s="54"/>
      <c r="H270" s="54"/>
      <c r="I270" s="6"/>
      <c r="J270" s="7"/>
      <c r="K270" s="56"/>
      <c r="L270" s="28"/>
      <c r="M270" s="54"/>
      <c r="N270" s="54"/>
      <c r="O270" s="54"/>
      <c r="P270" s="54"/>
      <c r="Q270" s="6"/>
    </row>
    <row r="271" spans="2:17" x14ac:dyDescent="0.2">
      <c r="B271" s="7"/>
      <c r="C271" s="7"/>
      <c r="D271" s="28"/>
      <c r="E271" s="54"/>
      <c r="F271" s="54"/>
      <c r="G271" s="54"/>
      <c r="H271" s="54"/>
      <c r="I271" s="6"/>
      <c r="J271" s="7"/>
      <c r="K271" s="56"/>
      <c r="L271" s="28"/>
      <c r="M271" s="54"/>
      <c r="N271" s="54"/>
      <c r="O271" s="54"/>
      <c r="P271" s="54"/>
      <c r="Q271" s="6"/>
    </row>
    <row r="272" spans="2:17" x14ac:dyDescent="0.2">
      <c r="B272" s="7"/>
      <c r="C272" s="7"/>
      <c r="D272" s="28"/>
      <c r="E272" s="54"/>
      <c r="F272" s="54"/>
      <c r="G272" s="54"/>
      <c r="H272" s="54"/>
      <c r="I272" s="6"/>
      <c r="J272" s="7"/>
      <c r="K272" s="56"/>
      <c r="L272" s="28"/>
      <c r="M272" s="54"/>
      <c r="N272" s="54"/>
      <c r="O272" s="54"/>
      <c r="P272" s="54"/>
      <c r="Q272" s="6"/>
    </row>
    <row r="273" spans="2:17" x14ac:dyDescent="0.2">
      <c r="B273" s="7"/>
      <c r="C273" s="7"/>
      <c r="D273" s="28"/>
      <c r="E273" s="54"/>
      <c r="F273" s="54"/>
      <c r="G273" s="54"/>
      <c r="H273" s="54"/>
      <c r="I273" s="6"/>
      <c r="J273" s="7"/>
      <c r="K273" s="56"/>
      <c r="L273" s="28"/>
      <c r="M273" s="54"/>
      <c r="N273" s="54"/>
      <c r="O273" s="54"/>
      <c r="P273" s="54"/>
      <c r="Q273" s="6"/>
    </row>
    <row r="274" spans="2:17" x14ac:dyDescent="0.2">
      <c r="B274" s="7"/>
      <c r="C274" s="7"/>
      <c r="D274" s="28"/>
      <c r="E274" s="54"/>
      <c r="F274" s="54"/>
      <c r="G274" s="54"/>
      <c r="H274" s="54"/>
      <c r="I274" s="6"/>
      <c r="J274" s="7"/>
      <c r="K274" s="56"/>
      <c r="L274" s="28"/>
      <c r="M274" s="54"/>
      <c r="N274" s="54"/>
      <c r="O274" s="54"/>
      <c r="P274" s="54"/>
      <c r="Q274" s="6"/>
    </row>
    <row r="275" spans="2:17" x14ac:dyDescent="0.2">
      <c r="B275" s="7"/>
      <c r="C275" s="7"/>
      <c r="D275" s="28"/>
      <c r="E275" s="54"/>
      <c r="F275" s="54"/>
      <c r="G275" s="54"/>
      <c r="H275" s="54"/>
      <c r="I275" s="6"/>
      <c r="J275" s="7"/>
      <c r="K275" s="56"/>
      <c r="L275" s="28"/>
      <c r="M275" s="54"/>
      <c r="N275" s="54"/>
      <c r="O275" s="54"/>
      <c r="P275" s="54"/>
      <c r="Q275" s="6"/>
    </row>
    <row r="276" spans="2:17" x14ac:dyDescent="0.2">
      <c r="B276" s="7"/>
      <c r="C276" s="7"/>
      <c r="D276" s="28"/>
      <c r="E276" s="54"/>
      <c r="F276" s="54"/>
      <c r="G276" s="54"/>
      <c r="H276" s="54"/>
      <c r="I276" s="6"/>
      <c r="J276" s="7"/>
      <c r="K276" s="56"/>
      <c r="L276" s="28"/>
      <c r="M276" s="54"/>
      <c r="N276" s="54"/>
      <c r="O276" s="54"/>
      <c r="P276" s="54"/>
      <c r="Q276" s="6"/>
    </row>
    <row r="277" spans="2:17" x14ac:dyDescent="0.2">
      <c r="B277" s="7"/>
      <c r="C277" s="7"/>
      <c r="D277" s="28"/>
      <c r="E277" s="54"/>
      <c r="F277" s="54"/>
      <c r="G277" s="54"/>
      <c r="H277" s="54"/>
      <c r="I277" s="6"/>
      <c r="J277" s="7"/>
      <c r="K277" s="56"/>
      <c r="L277" s="28"/>
      <c r="M277" s="54"/>
      <c r="N277" s="54"/>
      <c r="O277" s="54"/>
      <c r="P277" s="54"/>
      <c r="Q277" s="6"/>
    </row>
    <row r="278" spans="2:17" x14ac:dyDescent="0.2">
      <c r="B278" s="7"/>
      <c r="C278" s="7"/>
      <c r="D278" s="28"/>
      <c r="E278" s="54"/>
      <c r="F278" s="54"/>
      <c r="G278" s="54"/>
      <c r="H278" s="54"/>
      <c r="I278" s="6"/>
      <c r="J278" s="7"/>
      <c r="K278" s="56"/>
      <c r="L278" s="28"/>
      <c r="M278" s="54"/>
      <c r="N278" s="54"/>
      <c r="O278" s="54"/>
      <c r="P278" s="54"/>
      <c r="Q278" s="6"/>
    </row>
    <row r="279" spans="2:17" x14ac:dyDescent="0.2">
      <c r="B279" s="7"/>
      <c r="C279" s="7"/>
      <c r="D279" s="28"/>
      <c r="E279" s="54"/>
      <c r="F279" s="54"/>
      <c r="G279" s="54"/>
      <c r="H279" s="54"/>
      <c r="I279" s="6"/>
      <c r="J279" s="7"/>
      <c r="K279" s="56"/>
      <c r="L279" s="28"/>
      <c r="M279" s="54"/>
      <c r="N279" s="54"/>
      <c r="O279" s="54"/>
      <c r="P279" s="54"/>
      <c r="Q279" s="6"/>
    </row>
    <row r="280" spans="2:17" x14ac:dyDescent="0.2">
      <c r="B280" s="7"/>
      <c r="C280" s="7"/>
      <c r="D280" s="28"/>
      <c r="E280" s="54"/>
      <c r="F280" s="54"/>
      <c r="G280" s="54"/>
      <c r="H280" s="54"/>
      <c r="I280" s="6"/>
      <c r="J280" s="7"/>
      <c r="K280" s="56"/>
      <c r="L280" s="28"/>
      <c r="M280" s="54"/>
      <c r="N280" s="54"/>
      <c r="O280" s="54"/>
      <c r="P280" s="54"/>
      <c r="Q280" s="6"/>
    </row>
    <row r="281" spans="2:17" x14ac:dyDescent="0.2">
      <c r="B281" s="7"/>
      <c r="C281" s="7"/>
      <c r="D281" s="28"/>
      <c r="E281" s="54"/>
      <c r="F281" s="54"/>
      <c r="G281" s="54"/>
      <c r="H281" s="54"/>
      <c r="I281" s="6"/>
      <c r="J281" s="7"/>
      <c r="K281" s="56"/>
      <c r="L281" s="28"/>
      <c r="M281" s="54"/>
      <c r="N281" s="54"/>
      <c r="O281" s="54"/>
      <c r="P281" s="54"/>
      <c r="Q281" s="6"/>
    </row>
    <row r="282" spans="2:17" x14ac:dyDescent="0.2">
      <c r="B282" s="7"/>
      <c r="C282" s="7"/>
      <c r="D282" s="28"/>
      <c r="E282" s="54"/>
      <c r="F282" s="54"/>
      <c r="G282" s="54"/>
      <c r="H282" s="54"/>
      <c r="I282" s="6"/>
      <c r="J282" s="7"/>
      <c r="K282" s="56"/>
      <c r="L282" s="28"/>
      <c r="M282" s="54"/>
      <c r="N282" s="54"/>
      <c r="O282" s="54"/>
      <c r="P282" s="54"/>
      <c r="Q282" s="6"/>
    </row>
    <row r="283" spans="2:17" x14ac:dyDescent="0.2">
      <c r="B283" s="7"/>
      <c r="C283" s="7"/>
      <c r="D283" s="28"/>
      <c r="E283" s="54"/>
      <c r="F283" s="54"/>
      <c r="G283" s="54"/>
      <c r="H283" s="54"/>
      <c r="I283" s="6"/>
      <c r="J283" s="7"/>
      <c r="K283" s="56"/>
      <c r="L283" s="28"/>
      <c r="M283" s="54"/>
      <c r="N283" s="54"/>
      <c r="O283" s="54"/>
      <c r="P283" s="54"/>
      <c r="Q283" s="6"/>
    </row>
    <row r="284" spans="2:17" x14ac:dyDescent="0.2">
      <c r="B284" s="7"/>
      <c r="C284" s="7"/>
      <c r="D284" s="28"/>
      <c r="E284" s="54"/>
      <c r="F284" s="54"/>
      <c r="G284" s="54"/>
      <c r="H284" s="54"/>
      <c r="I284" s="6"/>
      <c r="J284" s="7"/>
      <c r="K284" s="56"/>
      <c r="L284" s="28"/>
      <c r="M284" s="54"/>
      <c r="N284" s="54"/>
      <c r="O284" s="54"/>
      <c r="P284" s="54"/>
      <c r="Q284" s="6"/>
    </row>
    <row r="285" spans="2:17" x14ac:dyDescent="0.2">
      <c r="B285" s="7"/>
      <c r="C285" s="7"/>
      <c r="D285" s="28"/>
      <c r="E285" s="54"/>
      <c r="F285" s="54"/>
      <c r="G285" s="54"/>
      <c r="H285" s="54"/>
      <c r="I285" s="6"/>
      <c r="J285" s="7"/>
      <c r="K285" s="56"/>
      <c r="L285" s="28"/>
      <c r="M285" s="54"/>
      <c r="N285" s="54"/>
      <c r="O285" s="54"/>
      <c r="P285" s="54"/>
      <c r="Q285" s="6"/>
    </row>
    <row r="286" spans="2:17" x14ac:dyDescent="0.2">
      <c r="B286" s="7"/>
      <c r="C286" s="7"/>
      <c r="D286" s="28"/>
      <c r="E286" s="54"/>
      <c r="F286" s="54"/>
      <c r="G286" s="54"/>
      <c r="H286" s="54"/>
      <c r="I286" s="6"/>
      <c r="J286" s="7"/>
      <c r="K286" s="56"/>
      <c r="L286" s="28"/>
      <c r="M286" s="54"/>
      <c r="N286" s="54"/>
      <c r="O286" s="54"/>
      <c r="P286" s="54"/>
      <c r="Q286" s="6"/>
    </row>
    <row r="287" spans="2:17" x14ac:dyDescent="0.2">
      <c r="B287" s="7"/>
      <c r="C287" s="7"/>
      <c r="D287" s="28"/>
      <c r="E287" s="54"/>
      <c r="F287" s="54"/>
      <c r="G287" s="54"/>
      <c r="H287" s="54"/>
      <c r="I287" s="6"/>
      <c r="J287" s="7"/>
      <c r="K287" s="56"/>
      <c r="L287" s="28"/>
      <c r="M287" s="54"/>
      <c r="N287" s="54"/>
      <c r="O287" s="54"/>
      <c r="P287" s="54"/>
      <c r="Q287" s="6"/>
    </row>
    <row r="288" spans="2:17" x14ac:dyDescent="0.2">
      <c r="B288" s="7"/>
      <c r="C288" s="7"/>
      <c r="D288" s="28"/>
      <c r="E288" s="54"/>
      <c r="F288" s="54"/>
      <c r="G288" s="54"/>
      <c r="H288" s="54"/>
      <c r="I288" s="6"/>
      <c r="J288" s="7"/>
      <c r="K288" s="56"/>
      <c r="L288" s="28"/>
      <c r="M288" s="54"/>
      <c r="N288" s="54"/>
      <c r="O288" s="54"/>
      <c r="P288" s="54"/>
      <c r="Q288" s="6"/>
    </row>
    <row r="289" spans="2:17" x14ac:dyDescent="0.2">
      <c r="B289" s="7"/>
      <c r="C289" s="7"/>
      <c r="D289" s="28"/>
      <c r="E289" s="54"/>
      <c r="F289" s="54"/>
      <c r="G289" s="54"/>
      <c r="H289" s="54"/>
      <c r="I289" s="6"/>
      <c r="J289" s="7"/>
      <c r="K289" s="56"/>
      <c r="L289" s="28"/>
      <c r="M289" s="54"/>
      <c r="N289" s="54"/>
      <c r="O289" s="54"/>
      <c r="P289" s="54"/>
      <c r="Q289" s="6"/>
    </row>
    <row r="290" spans="2:17" x14ac:dyDescent="0.2">
      <c r="B290" s="7"/>
      <c r="C290" s="7"/>
      <c r="D290" s="28"/>
      <c r="E290" s="54"/>
      <c r="F290" s="54"/>
      <c r="G290" s="54"/>
      <c r="H290" s="54"/>
      <c r="I290" s="6"/>
      <c r="J290" s="7"/>
      <c r="K290" s="56"/>
      <c r="L290" s="28"/>
      <c r="M290" s="54"/>
      <c r="N290" s="54"/>
      <c r="O290" s="54"/>
      <c r="P290" s="54"/>
      <c r="Q290" s="6"/>
    </row>
    <row r="291" spans="2:17" x14ac:dyDescent="0.2">
      <c r="B291" s="7"/>
      <c r="C291" s="7"/>
      <c r="D291" s="28"/>
      <c r="E291" s="54"/>
      <c r="F291" s="54"/>
      <c r="G291" s="54"/>
      <c r="H291" s="54"/>
      <c r="I291" s="6"/>
      <c r="J291" s="7"/>
      <c r="K291" s="56"/>
      <c r="L291" s="28"/>
      <c r="M291" s="54"/>
      <c r="N291" s="54"/>
      <c r="O291" s="54"/>
      <c r="P291" s="54"/>
      <c r="Q291" s="6"/>
    </row>
    <row r="292" spans="2:17" x14ac:dyDescent="0.2">
      <c r="B292" s="7"/>
      <c r="C292" s="7"/>
      <c r="D292" s="28"/>
      <c r="E292" s="54"/>
      <c r="F292" s="54"/>
      <c r="G292" s="54"/>
      <c r="H292" s="54"/>
      <c r="I292" s="6"/>
      <c r="J292" s="7"/>
      <c r="K292" s="56"/>
      <c r="L292" s="28"/>
      <c r="M292" s="54"/>
      <c r="N292" s="54"/>
      <c r="O292" s="54"/>
      <c r="P292" s="54"/>
      <c r="Q292" s="6"/>
    </row>
    <row r="293" spans="2:17" x14ac:dyDescent="0.2">
      <c r="B293" s="7"/>
      <c r="C293" s="7"/>
      <c r="D293" s="28"/>
      <c r="E293" s="54"/>
      <c r="F293" s="54"/>
      <c r="G293" s="54"/>
      <c r="H293" s="54"/>
      <c r="I293" s="6"/>
      <c r="J293" s="7"/>
      <c r="K293" s="56"/>
      <c r="L293" s="28"/>
      <c r="M293" s="54"/>
      <c r="N293" s="54"/>
      <c r="O293" s="54"/>
      <c r="P293" s="54"/>
      <c r="Q293" s="6"/>
    </row>
    <row r="294" spans="2:17" x14ac:dyDescent="0.2">
      <c r="B294" s="7"/>
      <c r="C294" s="7"/>
      <c r="D294" s="28"/>
      <c r="E294" s="54"/>
      <c r="F294" s="54"/>
      <c r="G294" s="54"/>
      <c r="H294" s="54"/>
      <c r="I294" s="6"/>
      <c r="J294" s="7"/>
      <c r="K294" s="56"/>
      <c r="L294" s="28"/>
      <c r="M294" s="54"/>
      <c r="N294" s="54"/>
      <c r="O294" s="54"/>
      <c r="P294" s="54"/>
      <c r="Q294" s="6"/>
    </row>
    <row r="295" spans="2:17" x14ac:dyDescent="0.2">
      <c r="B295" s="7"/>
      <c r="C295" s="7"/>
      <c r="D295" s="28"/>
      <c r="E295" s="54"/>
      <c r="F295" s="54"/>
      <c r="G295" s="54"/>
      <c r="H295" s="54"/>
      <c r="I295" s="6"/>
      <c r="J295" s="7"/>
      <c r="K295" s="56"/>
      <c r="L295" s="28"/>
      <c r="M295" s="54"/>
      <c r="N295" s="54"/>
      <c r="O295" s="54"/>
      <c r="P295" s="54"/>
      <c r="Q295" s="6"/>
    </row>
    <row r="296" spans="2:17" x14ac:dyDescent="0.2">
      <c r="B296" s="7"/>
      <c r="C296" s="7"/>
      <c r="D296" s="28"/>
      <c r="E296" s="54"/>
      <c r="F296" s="54"/>
      <c r="G296" s="54"/>
      <c r="H296" s="54"/>
      <c r="I296" s="6"/>
      <c r="J296" s="7"/>
      <c r="K296" s="56"/>
      <c r="L296" s="28"/>
      <c r="M296" s="54"/>
      <c r="N296" s="54"/>
      <c r="O296" s="54"/>
      <c r="P296" s="54"/>
      <c r="Q296" s="6"/>
    </row>
    <row r="297" spans="2:17" x14ac:dyDescent="0.2">
      <c r="B297" s="7"/>
      <c r="C297" s="7"/>
      <c r="D297" s="28"/>
      <c r="E297" s="54"/>
      <c r="F297" s="54"/>
      <c r="G297" s="54"/>
      <c r="H297" s="54"/>
      <c r="I297" s="6"/>
      <c r="J297" s="7"/>
      <c r="K297" s="56"/>
      <c r="L297" s="28"/>
      <c r="M297" s="54"/>
      <c r="N297" s="54"/>
      <c r="O297" s="54"/>
      <c r="P297" s="54"/>
      <c r="Q297" s="6"/>
    </row>
    <row r="298" spans="2:17" x14ac:dyDescent="0.2">
      <c r="B298" s="7"/>
      <c r="C298" s="7"/>
      <c r="D298" s="28"/>
      <c r="E298" s="54"/>
      <c r="F298" s="54"/>
      <c r="G298" s="54"/>
      <c r="H298" s="54"/>
      <c r="I298" s="6"/>
      <c r="J298" s="7"/>
      <c r="K298" s="56"/>
      <c r="L298" s="28"/>
      <c r="M298" s="54"/>
      <c r="N298" s="54"/>
      <c r="O298" s="54"/>
      <c r="P298" s="54"/>
      <c r="Q298" s="6"/>
    </row>
    <row r="299" spans="2:17" x14ac:dyDescent="0.2">
      <c r="B299" s="7"/>
      <c r="C299" s="7"/>
      <c r="D299" s="28"/>
      <c r="E299" s="54"/>
      <c r="F299" s="54"/>
      <c r="G299" s="54"/>
      <c r="H299" s="54"/>
      <c r="I299" s="6"/>
      <c r="J299" s="7"/>
      <c r="K299" s="56"/>
      <c r="L299" s="28"/>
      <c r="M299" s="54"/>
      <c r="N299" s="54"/>
      <c r="O299" s="54"/>
      <c r="P299" s="54"/>
      <c r="Q299" s="6"/>
    </row>
    <row r="300" spans="2:17" x14ac:dyDescent="0.2">
      <c r="B300" s="7"/>
      <c r="C300" s="7"/>
      <c r="D300" s="28"/>
      <c r="E300" s="54"/>
      <c r="F300" s="54"/>
      <c r="G300" s="54"/>
      <c r="H300" s="54"/>
      <c r="I300" s="6"/>
      <c r="J300" s="7"/>
      <c r="K300" s="56"/>
      <c r="L300" s="28"/>
      <c r="M300" s="54"/>
      <c r="N300" s="54"/>
      <c r="O300" s="54"/>
      <c r="P300" s="54"/>
      <c r="Q300" s="6"/>
    </row>
    <row r="301" spans="2:17" x14ac:dyDescent="0.2">
      <c r="B301" s="7"/>
      <c r="C301" s="7"/>
      <c r="D301" s="28"/>
      <c r="E301" s="54"/>
      <c r="F301" s="54"/>
      <c r="G301" s="54"/>
      <c r="H301" s="54"/>
      <c r="I301" s="6"/>
      <c r="J301" s="7"/>
      <c r="K301" s="56"/>
      <c r="L301" s="28"/>
      <c r="M301" s="54"/>
      <c r="N301" s="54"/>
      <c r="O301" s="54"/>
      <c r="P301" s="54"/>
      <c r="Q301" s="6"/>
    </row>
    <row r="302" spans="2:17" x14ac:dyDescent="0.2">
      <c r="B302" s="7"/>
      <c r="C302" s="7"/>
      <c r="D302" s="28"/>
      <c r="E302" s="54"/>
      <c r="F302" s="54"/>
      <c r="G302" s="54"/>
      <c r="H302" s="54"/>
      <c r="I302" s="6"/>
      <c r="J302" s="7"/>
      <c r="K302" s="56"/>
      <c r="L302" s="28"/>
      <c r="M302" s="54"/>
      <c r="N302" s="54"/>
      <c r="O302" s="54"/>
      <c r="P302" s="54"/>
      <c r="Q302" s="6"/>
    </row>
    <row r="303" spans="2:17" x14ac:dyDescent="0.2">
      <c r="B303" s="7"/>
      <c r="C303" s="7"/>
      <c r="D303" s="28"/>
      <c r="E303" s="54"/>
      <c r="F303" s="54"/>
      <c r="G303" s="54"/>
      <c r="H303" s="54"/>
      <c r="I303" s="6"/>
      <c r="J303" s="7"/>
      <c r="K303" s="56"/>
      <c r="L303" s="28"/>
      <c r="M303" s="54"/>
      <c r="N303" s="54"/>
      <c r="O303" s="54"/>
      <c r="P303" s="54"/>
      <c r="Q303" s="6"/>
    </row>
    <row r="304" spans="2:17" x14ac:dyDescent="0.2">
      <c r="B304" s="7"/>
      <c r="C304" s="7"/>
      <c r="D304" s="28"/>
      <c r="E304" s="54"/>
      <c r="F304" s="54"/>
      <c r="G304" s="54"/>
      <c r="H304" s="54"/>
      <c r="I304" s="6"/>
      <c r="J304" s="7"/>
      <c r="K304" s="56"/>
      <c r="L304" s="28"/>
      <c r="M304" s="54"/>
      <c r="N304" s="54"/>
      <c r="O304" s="54"/>
      <c r="P304" s="54"/>
      <c r="Q304" s="6"/>
    </row>
    <row r="305" spans="2:17" x14ac:dyDescent="0.2">
      <c r="B305" s="7"/>
      <c r="C305" s="7"/>
      <c r="D305" s="28"/>
      <c r="E305" s="54"/>
      <c r="F305" s="54"/>
      <c r="G305" s="54"/>
      <c r="H305" s="54"/>
      <c r="I305" s="6"/>
      <c r="J305" s="7"/>
      <c r="K305" s="56"/>
      <c r="L305" s="28"/>
      <c r="M305" s="54"/>
      <c r="N305" s="54"/>
      <c r="O305" s="54"/>
      <c r="P305" s="54"/>
      <c r="Q305" s="6"/>
    </row>
    <row r="306" spans="2:17" x14ac:dyDescent="0.2">
      <c r="B306" s="7"/>
      <c r="C306" s="7"/>
      <c r="D306" s="28"/>
      <c r="E306" s="54"/>
      <c r="F306" s="54"/>
      <c r="G306" s="54"/>
      <c r="H306" s="54"/>
      <c r="I306" s="6"/>
      <c r="J306" s="7"/>
      <c r="K306" s="56"/>
      <c r="L306" s="28"/>
      <c r="M306" s="54"/>
      <c r="N306" s="54"/>
      <c r="O306" s="54"/>
      <c r="P306" s="54"/>
      <c r="Q306" s="6"/>
    </row>
    <row r="307" spans="2:17" x14ac:dyDescent="0.2">
      <c r="B307" s="7"/>
      <c r="C307" s="7"/>
      <c r="D307" s="28"/>
      <c r="E307" s="54"/>
      <c r="F307" s="54"/>
      <c r="G307" s="54"/>
      <c r="H307" s="54"/>
      <c r="I307" s="6"/>
      <c r="J307" s="7"/>
      <c r="K307" s="56"/>
      <c r="L307" s="28"/>
      <c r="M307" s="54"/>
      <c r="N307" s="54"/>
      <c r="O307" s="54"/>
      <c r="P307" s="54"/>
      <c r="Q307" s="6"/>
    </row>
    <row r="308" spans="2:17" x14ac:dyDescent="0.2">
      <c r="B308" s="7"/>
      <c r="C308" s="7"/>
      <c r="D308" s="28"/>
      <c r="E308" s="54"/>
      <c r="F308" s="54"/>
      <c r="G308" s="54"/>
      <c r="H308" s="54"/>
      <c r="I308" s="6"/>
      <c r="J308" s="7"/>
      <c r="K308" s="56"/>
      <c r="L308" s="28"/>
      <c r="M308" s="54"/>
      <c r="N308" s="54"/>
      <c r="O308" s="54"/>
      <c r="P308" s="54"/>
      <c r="Q308" s="6"/>
    </row>
    <row r="309" spans="2:17" x14ac:dyDescent="0.2">
      <c r="B309" s="7"/>
      <c r="C309" s="7"/>
      <c r="D309" s="28"/>
      <c r="E309" s="54"/>
      <c r="F309" s="54"/>
      <c r="G309" s="54"/>
      <c r="H309" s="54"/>
      <c r="I309" s="6"/>
      <c r="J309" s="7"/>
      <c r="K309" s="56"/>
      <c r="L309" s="28"/>
      <c r="M309" s="54"/>
      <c r="N309" s="54"/>
      <c r="O309" s="54"/>
      <c r="P309" s="54"/>
      <c r="Q309" s="6"/>
    </row>
    <row r="310" spans="2:17" x14ac:dyDescent="0.2">
      <c r="B310" s="7"/>
      <c r="C310" s="7"/>
      <c r="D310" s="28"/>
      <c r="E310" s="54"/>
      <c r="F310" s="54"/>
      <c r="G310" s="54"/>
      <c r="H310" s="54"/>
      <c r="I310" s="6"/>
      <c r="J310" s="7"/>
      <c r="K310" s="56"/>
      <c r="L310" s="28"/>
      <c r="M310" s="54"/>
      <c r="N310" s="54"/>
      <c r="O310" s="54"/>
      <c r="P310" s="54"/>
      <c r="Q310" s="6"/>
    </row>
    <row r="311" spans="2:17" x14ac:dyDescent="0.2">
      <c r="B311" s="7"/>
      <c r="C311" s="7"/>
      <c r="D311" s="28"/>
      <c r="E311" s="54"/>
      <c r="F311" s="54"/>
      <c r="G311" s="54"/>
      <c r="H311" s="54"/>
      <c r="I311" s="6"/>
      <c r="J311" s="7"/>
      <c r="K311" s="56"/>
      <c r="L311" s="28"/>
      <c r="M311" s="54"/>
      <c r="N311" s="54"/>
      <c r="O311" s="54"/>
      <c r="P311" s="54"/>
      <c r="Q311" s="6"/>
    </row>
    <row r="312" spans="2:17" x14ac:dyDescent="0.2">
      <c r="B312" s="7"/>
      <c r="C312" s="7"/>
      <c r="D312" s="28"/>
      <c r="E312" s="54"/>
      <c r="F312" s="54"/>
      <c r="G312" s="54"/>
      <c r="H312" s="54"/>
      <c r="I312" s="6"/>
      <c r="J312" s="7"/>
      <c r="K312" s="56"/>
      <c r="L312" s="28"/>
      <c r="M312" s="54"/>
      <c r="N312" s="54"/>
      <c r="O312" s="54"/>
      <c r="P312" s="54"/>
      <c r="Q312" s="6"/>
    </row>
    <row r="313" spans="2:17" x14ac:dyDescent="0.2">
      <c r="B313" s="7"/>
      <c r="C313" s="7"/>
      <c r="D313" s="28"/>
      <c r="E313" s="54"/>
      <c r="F313" s="54"/>
      <c r="G313" s="54"/>
      <c r="H313" s="54"/>
      <c r="I313" s="6"/>
      <c r="J313" s="7"/>
      <c r="K313" s="56"/>
      <c r="L313" s="28"/>
      <c r="M313" s="54"/>
      <c r="N313" s="54"/>
      <c r="O313" s="54"/>
      <c r="P313" s="54"/>
      <c r="Q313" s="6"/>
    </row>
    <row r="314" spans="2:17" x14ac:dyDescent="0.2">
      <c r="B314" s="7"/>
      <c r="C314" s="7"/>
      <c r="D314" s="28"/>
      <c r="E314" s="54"/>
      <c r="F314" s="54"/>
      <c r="G314" s="54"/>
      <c r="H314" s="54"/>
      <c r="I314" s="6"/>
      <c r="J314" s="7"/>
      <c r="K314" s="56"/>
      <c r="L314" s="28"/>
      <c r="M314" s="54"/>
      <c r="N314" s="54"/>
      <c r="O314" s="54"/>
      <c r="P314" s="54"/>
      <c r="Q314" s="6"/>
    </row>
    <row r="315" spans="2:17" x14ac:dyDescent="0.2">
      <c r="B315" s="7"/>
      <c r="C315" s="7"/>
      <c r="D315" s="28"/>
      <c r="E315" s="54"/>
      <c r="F315" s="54"/>
      <c r="G315" s="54"/>
      <c r="H315" s="54"/>
      <c r="I315" s="6"/>
      <c r="J315" s="7"/>
      <c r="K315" s="56"/>
      <c r="L315" s="28"/>
      <c r="M315" s="54"/>
      <c r="N315" s="54"/>
      <c r="O315" s="54"/>
      <c r="P315" s="54"/>
      <c r="Q315" s="6"/>
    </row>
    <row r="316" spans="2:17" x14ac:dyDescent="0.2">
      <c r="B316" s="7"/>
      <c r="C316" s="7"/>
      <c r="D316" s="28"/>
      <c r="E316" s="54"/>
      <c r="F316" s="54"/>
      <c r="G316" s="54"/>
      <c r="H316" s="54"/>
      <c r="I316" s="6"/>
      <c r="J316" s="7"/>
      <c r="K316" s="56"/>
      <c r="L316" s="28"/>
      <c r="M316" s="54"/>
      <c r="N316" s="54"/>
      <c r="O316" s="54"/>
      <c r="P316" s="54"/>
      <c r="Q316" s="6"/>
    </row>
    <row r="317" spans="2:17" x14ac:dyDescent="0.2">
      <c r="B317" s="7"/>
      <c r="C317" s="7"/>
      <c r="D317" s="28"/>
      <c r="E317" s="54"/>
      <c r="F317" s="54"/>
      <c r="G317" s="54"/>
      <c r="H317" s="54"/>
      <c r="I317" s="6"/>
      <c r="J317" s="7"/>
      <c r="K317" s="56"/>
      <c r="L317" s="28"/>
      <c r="M317" s="54"/>
      <c r="N317" s="54"/>
      <c r="O317" s="54"/>
      <c r="P317" s="54"/>
      <c r="Q317" s="6"/>
    </row>
    <row r="318" spans="2:17" x14ac:dyDescent="0.2">
      <c r="B318" s="7"/>
      <c r="C318" s="7"/>
      <c r="D318" s="28"/>
      <c r="E318" s="54"/>
      <c r="F318" s="54"/>
      <c r="G318" s="54"/>
      <c r="H318" s="54"/>
      <c r="I318" s="6"/>
      <c r="J318" s="7"/>
      <c r="K318" s="56"/>
      <c r="L318" s="28"/>
      <c r="M318" s="54"/>
      <c r="N318" s="54"/>
      <c r="O318" s="54"/>
      <c r="P318" s="54"/>
      <c r="Q318" s="6"/>
    </row>
    <row r="319" spans="2:17" x14ac:dyDescent="0.2">
      <c r="B319" s="7"/>
      <c r="C319" s="7"/>
      <c r="D319" s="28"/>
      <c r="E319" s="54"/>
      <c r="F319" s="54"/>
      <c r="G319" s="54"/>
      <c r="H319" s="54"/>
      <c r="I319" s="6"/>
      <c r="J319" s="7"/>
      <c r="K319" s="56"/>
      <c r="L319" s="28"/>
      <c r="M319" s="54"/>
      <c r="N319" s="54"/>
      <c r="O319" s="54"/>
      <c r="P319" s="54"/>
      <c r="Q319" s="6"/>
    </row>
    <row r="320" spans="2:17" x14ac:dyDescent="0.2">
      <c r="B320" s="7"/>
      <c r="C320" s="7"/>
      <c r="D320" s="28"/>
      <c r="E320" s="54"/>
      <c r="F320" s="54"/>
      <c r="G320" s="54"/>
      <c r="H320" s="54"/>
      <c r="I320" s="6"/>
      <c r="J320" s="7"/>
      <c r="K320" s="56"/>
      <c r="L320" s="28"/>
      <c r="M320" s="54"/>
      <c r="N320" s="54"/>
      <c r="O320" s="54"/>
      <c r="P320" s="54"/>
      <c r="Q320" s="6"/>
    </row>
    <row r="321" spans="2:17" x14ac:dyDescent="0.2">
      <c r="B321" s="7"/>
      <c r="C321" s="7"/>
      <c r="D321" s="28"/>
      <c r="E321" s="54"/>
      <c r="F321" s="54"/>
      <c r="G321" s="54"/>
      <c r="H321" s="54"/>
      <c r="I321" s="6"/>
      <c r="J321" s="7"/>
      <c r="K321" s="56"/>
      <c r="L321" s="28"/>
      <c r="M321" s="54"/>
      <c r="N321" s="54"/>
      <c r="O321" s="54"/>
      <c r="P321" s="54"/>
      <c r="Q321" s="6"/>
    </row>
    <row r="322" spans="2:17" x14ac:dyDescent="0.2">
      <c r="B322" s="7"/>
      <c r="C322" s="7"/>
      <c r="D322" s="28"/>
      <c r="E322" s="54"/>
      <c r="F322" s="54"/>
      <c r="G322" s="54"/>
      <c r="H322" s="54"/>
      <c r="I322" s="6"/>
      <c r="J322" s="7"/>
      <c r="K322" s="56"/>
      <c r="L322" s="28"/>
      <c r="M322" s="54"/>
      <c r="N322" s="54"/>
      <c r="O322" s="54"/>
      <c r="P322" s="54"/>
      <c r="Q322" s="6"/>
    </row>
    <row r="323" spans="2:17" x14ac:dyDescent="0.2">
      <c r="B323" s="7"/>
      <c r="C323" s="7"/>
      <c r="D323" s="28"/>
      <c r="E323" s="54"/>
      <c r="F323" s="54"/>
      <c r="G323" s="54"/>
      <c r="H323" s="54"/>
      <c r="I323" s="6"/>
      <c r="J323" s="7"/>
      <c r="K323" s="56"/>
      <c r="L323" s="28"/>
      <c r="M323" s="54"/>
      <c r="N323" s="54"/>
      <c r="O323" s="54"/>
      <c r="P323" s="54"/>
      <c r="Q323" s="6"/>
    </row>
    <row r="324" spans="2:17" x14ac:dyDescent="0.2">
      <c r="B324" s="7"/>
      <c r="C324" s="7"/>
      <c r="D324" s="28"/>
      <c r="E324" s="54"/>
      <c r="F324" s="54"/>
      <c r="G324" s="54"/>
      <c r="H324" s="54"/>
      <c r="I324" s="6"/>
      <c r="J324" s="7"/>
      <c r="K324" s="56"/>
      <c r="L324" s="28"/>
      <c r="M324" s="54"/>
      <c r="N324" s="54"/>
      <c r="O324" s="54"/>
      <c r="P324" s="54"/>
      <c r="Q324" s="6"/>
    </row>
    <row r="325" spans="2:17" x14ac:dyDescent="0.2">
      <c r="B325" s="7"/>
      <c r="C325" s="7"/>
      <c r="D325" s="28"/>
      <c r="E325" s="54"/>
      <c r="F325" s="54"/>
      <c r="G325" s="54"/>
      <c r="H325" s="54"/>
      <c r="I325" s="6"/>
      <c r="J325" s="7"/>
      <c r="K325" s="56"/>
      <c r="L325" s="28"/>
      <c r="M325" s="54"/>
      <c r="N325" s="54"/>
      <c r="O325" s="54"/>
      <c r="P325" s="54"/>
      <c r="Q325" s="6"/>
    </row>
    <row r="326" spans="2:17" x14ac:dyDescent="0.2">
      <c r="B326" s="7"/>
      <c r="C326" s="7"/>
      <c r="D326" s="28"/>
      <c r="E326" s="54"/>
      <c r="F326" s="54"/>
      <c r="G326" s="54"/>
      <c r="H326" s="54"/>
      <c r="I326" s="6"/>
      <c r="J326" s="7"/>
      <c r="K326" s="56"/>
      <c r="L326" s="28"/>
      <c r="M326" s="54"/>
      <c r="N326" s="54"/>
      <c r="O326" s="54"/>
      <c r="P326" s="54"/>
      <c r="Q326" s="6"/>
    </row>
    <row r="327" spans="2:17" x14ac:dyDescent="0.2">
      <c r="B327" s="7"/>
      <c r="C327" s="7"/>
      <c r="D327" s="28"/>
      <c r="E327" s="54"/>
      <c r="F327" s="54"/>
      <c r="G327" s="54"/>
      <c r="H327" s="54"/>
      <c r="I327" s="6"/>
      <c r="J327" s="7"/>
      <c r="K327" s="56"/>
      <c r="L327" s="28"/>
      <c r="M327" s="54"/>
      <c r="N327" s="54"/>
      <c r="O327" s="54"/>
      <c r="P327" s="54"/>
      <c r="Q327" s="6"/>
    </row>
    <row r="328" spans="2:17" x14ac:dyDescent="0.2">
      <c r="B328" s="7"/>
      <c r="C328" s="7"/>
      <c r="D328" s="28"/>
      <c r="E328" s="54"/>
      <c r="F328" s="54"/>
      <c r="G328" s="54"/>
      <c r="H328" s="54"/>
      <c r="I328" s="6"/>
      <c r="J328" s="7"/>
      <c r="K328" s="56"/>
      <c r="L328" s="28"/>
      <c r="M328" s="54"/>
      <c r="N328" s="54"/>
      <c r="O328" s="54"/>
      <c r="P328" s="54"/>
      <c r="Q328" s="6"/>
    </row>
    <row r="329" spans="2:17" x14ac:dyDescent="0.2">
      <c r="B329" s="7"/>
      <c r="C329" s="7"/>
      <c r="D329" s="28"/>
      <c r="E329" s="54"/>
      <c r="F329" s="54"/>
      <c r="G329" s="54"/>
      <c r="H329" s="54"/>
      <c r="I329" s="6"/>
      <c r="J329" s="7"/>
      <c r="K329" s="56"/>
      <c r="L329" s="28"/>
      <c r="M329" s="54"/>
      <c r="N329" s="54"/>
      <c r="O329" s="54"/>
      <c r="P329" s="54"/>
      <c r="Q329" s="6"/>
    </row>
    <row r="330" spans="2:17" x14ac:dyDescent="0.2">
      <c r="B330" s="7"/>
      <c r="C330" s="7"/>
      <c r="D330" s="28"/>
      <c r="E330" s="54"/>
      <c r="F330" s="54"/>
      <c r="G330" s="54"/>
      <c r="H330" s="54"/>
      <c r="I330" s="6"/>
      <c r="J330" s="7"/>
      <c r="K330" s="56"/>
      <c r="L330" s="28"/>
      <c r="M330" s="54"/>
      <c r="N330" s="54"/>
      <c r="O330" s="54"/>
      <c r="P330" s="54"/>
      <c r="Q330" s="6"/>
    </row>
    <row r="331" spans="2:17" x14ac:dyDescent="0.2">
      <c r="B331" s="7"/>
      <c r="C331" s="7"/>
      <c r="D331" s="28"/>
      <c r="E331" s="54"/>
      <c r="F331" s="54"/>
      <c r="G331" s="54"/>
      <c r="H331" s="54"/>
      <c r="I331" s="6"/>
      <c r="J331" s="7"/>
      <c r="K331" s="56"/>
      <c r="L331" s="28"/>
      <c r="M331" s="54"/>
      <c r="N331" s="54"/>
      <c r="O331" s="54"/>
      <c r="P331" s="54"/>
      <c r="Q331" s="6"/>
    </row>
    <row r="332" spans="2:17" x14ac:dyDescent="0.2">
      <c r="B332" s="7"/>
      <c r="C332" s="7"/>
      <c r="D332" s="28"/>
      <c r="E332" s="54"/>
      <c r="F332" s="54"/>
      <c r="G332" s="54"/>
      <c r="H332" s="54"/>
      <c r="I332" s="6"/>
      <c r="J332" s="7"/>
      <c r="K332" s="56"/>
      <c r="L332" s="28"/>
      <c r="M332" s="54"/>
      <c r="N332" s="54"/>
      <c r="O332" s="54"/>
      <c r="P332" s="54"/>
      <c r="Q332" s="6"/>
    </row>
    <row r="333" spans="2:17" x14ac:dyDescent="0.2">
      <c r="B333" s="7"/>
      <c r="C333" s="7"/>
      <c r="D333" s="28"/>
      <c r="E333" s="54"/>
      <c r="F333" s="54"/>
      <c r="G333" s="54"/>
      <c r="H333" s="54"/>
      <c r="I333" s="6"/>
      <c r="J333" s="7"/>
      <c r="K333" s="56"/>
      <c r="L333" s="28"/>
      <c r="M333" s="54"/>
      <c r="N333" s="54"/>
      <c r="O333" s="54"/>
      <c r="P333" s="54"/>
      <c r="Q333" s="6"/>
    </row>
    <row r="334" spans="2:17" x14ac:dyDescent="0.2">
      <c r="B334" s="7"/>
      <c r="C334" s="7"/>
      <c r="D334" s="28"/>
      <c r="E334" s="54"/>
      <c r="F334" s="54"/>
      <c r="G334" s="54"/>
      <c r="H334" s="54"/>
      <c r="I334" s="6"/>
      <c r="J334" s="7"/>
      <c r="K334" s="56"/>
      <c r="L334" s="28"/>
      <c r="M334" s="54"/>
      <c r="N334" s="54"/>
      <c r="O334" s="54"/>
      <c r="P334" s="54"/>
      <c r="Q334" s="6"/>
    </row>
    <row r="335" spans="2:17" x14ac:dyDescent="0.2">
      <c r="B335" s="7"/>
      <c r="C335" s="7"/>
      <c r="D335" s="28"/>
      <c r="E335" s="54"/>
      <c r="F335" s="54"/>
      <c r="G335" s="54"/>
      <c r="H335" s="54"/>
      <c r="I335" s="6"/>
      <c r="J335" s="7"/>
      <c r="K335" s="56"/>
      <c r="L335" s="28"/>
      <c r="M335" s="54"/>
      <c r="N335" s="54"/>
      <c r="O335" s="54"/>
      <c r="P335" s="54"/>
      <c r="Q335" s="6"/>
    </row>
    <row r="336" spans="2:17" x14ac:dyDescent="0.2">
      <c r="B336" s="7"/>
      <c r="C336" s="7"/>
      <c r="D336" s="28"/>
      <c r="E336" s="54"/>
      <c r="F336" s="54"/>
      <c r="G336" s="54"/>
      <c r="H336" s="54"/>
      <c r="I336" s="6"/>
      <c r="J336" s="7"/>
      <c r="K336" s="56"/>
      <c r="L336" s="28"/>
      <c r="M336" s="54"/>
      <c r="N336" s="54"/>
      <c r="O336" s="54"/>
      <c r="P336" s="54"/>
      <c r="Q336" s="6"/>
    </row>
    <row r="337" spans="2:17" x14ac:dyDescent="0.2">
      <c r="B337" s="7"/>
      <c r="C337" s="7"/>
      <c r="D337" s="28"/>
      <c r="E337" s="54"/>
      <c r="F337" s="54"/>
      <c r="G337" s="54"/>
      <c r="H337" s="54"/>
      <c r="I337" s="6"/>
      <c r="J337" s="7"/>
      <c r="K337" s="56"/>
      <c r="L337" s="28"/>
      <c r="M337" s="54"/>
      <c r="N337" s="54"/>
      <c r="O337" s="54"/>
      <c r="P337" s="54"/>
      <c r="Q337" s="6"/>
    </row>
    <row r="338" spans="2:17" x14ac:dyDescent="0.2">
      <c r="B338" s="7"/>
      <c r="C338" s="7"/>
      <c r="D338" s="28"/>
      <c r="E338" s="54"/>
      <c r="F338" s="54"/>
      <c r="G338" s="54"/>
      <c r="H338" s="54"/>
      <c r="I338" s="6"/>
      <c r="J338" s="7"/>
      <c r="K338" s="56"/>
      <c r="L338" s="28"/>
      <c r="M338" s="54"/>
      <c r="N338" s="54"/>
      <c r="O338" s="54"/>
      <c r="P338" s="54"/>
      <c r="Q338" s="6"/>
    </row>
    <row r="339" spans="2:17" x14ac:dyDescent="0.2">
      <c r="B339" s="7"/>
      <c r="C339" s="7"/>
      <c r="D339" s="28"/>
      <c r="E339" s="54"/>
      <c r="F339" s="54"/>
      <c r="G339" s="54"/>
      <c r="H339" s="54"/>
      <c r="I339" s="6"/>
      <c r="J339" s="7"/>
      <c r="K339" s="56"/>
      <c r="L339" s="28"/>
      <c r="M339" s="54"/>
      <c r="N339" s="54"/>
      <c r="O339" s="54"/>
      <c r="P339" s="54"/>
      <c r="Q339" s="6"/>
    </row>
    <row r="340" spans="2:17" x14ac:dyDescent="0.2">
      <c r="B340" s="7"/>
      <c r="C340" s="7"/>
      <c r="D340" s="28"/>
      <c r="E340" s="54"/>
      <c r="F340" s="54"/>
      <c r="G340" s="54"/>
      <c r="H340" s="54"/>
      <c r="I340" s="6"/>
      <c r="J340" s="7"/>
      <c r="K340" s="56"/>
      <c r="L340" s="28"/>
      <c r="M340" s="54"/>
      <c r="N340" s="54"/>
      <c r="O340" s="54"/>
      <c r="P340" s="54"/>
      <c r="Q340" s="6"/>
    </row>
    <row r="341" spans="2:17" x14ac:dyDescent="0.2">
      <c r="B341" s="7"/>
      <c r="C341" s="7"/>
      <c r="D341" s="28"/>
      <c r="E341" s="54"/>
      <c r="F341" s="54"/>
      <c r="G341" s="54"/>
      <c r="H341" s="54"/>
      <c r="I341" s="6"/>
      <c r="J341" s="7"/>
      <c r="K341" s="56"/>
      <c r="L341" s="28"/>
      <c r="M341" s="54"/>
      <c r="N341" s="54"/>
      <c r="O341" s="54"/>
      <c r="P341" s="54"/>
      <c r="Q341" s="6"/>
    </row>
    <row r="342" spans="2:17" x14ac:dyDescent="0.2">
      <c r="B342" s="7"/>
      <c r="C342" s="7"/>
      <c r="D342" s="28"/>
      <c r="E342" s="54"/>
      <c r="F342" s="54"/>
      <c r="G342" s="54"/>
      <c r="H342" s="54"/>
      <c r="I342" s="6"/>
      <c r="J342" s="7"/>
      <c r="K342" s="56"/>
      <c r="L342" s="28"/>
      <c r="M342" s="54"/>
      <c r="N342" s="54"/>
      <c r="O342" s="54"/>
      <c r="P342" s="54"/>
      <c r="Q342" s="6"/>
    </row>
    <row r="343" spans="2:17" x14ac:dyDescent="0.2">
      <c r="B343" s="7"/>
      <c r="C343" s="7"/>
      <c r="D343" s="28"/>
      <c r="E343" s="54"/>
      <c r="F343" s="54"/>
      <c r="G343" s="54"/>
      <c r="H343" s="54"/>
      <c r="I343" s="6"/>
      <c r="J343" s="7"/>
      <c r="K343" s="56"/>
      <c r="L343" s="28"/>
      <c r="M343" s="54"/>
      <c r="N343" s="54"/>
      <c r="O343" s="54"/>
      <c r="P343" s="54"/>
      <c r="Q343" s="6"/>
    </row>
    <row r="344" spans="2:17" x14ac:dyDescent="0.2">
      <c r="B344" s="7"/>
      <c r="C344" s="7"/>
      <c r="D344" s="28"/>
      <c r="E344" s="54"/>
      <c r="F344" s="54"/>
      <c r="G344" s="54"/>
      <c r="H344" s="54"/>
      <c r="I344" s="6"/>
      <c r="J344" s="7"/>
      <c r="K344" s="56"/>
      <c r="L344" s="28"/>
      <c r="M344" s="54"/>
      <c r="N344" s="54"/>
      <c r="O344" s="54"/>
      <c r="P344" s="54"/>
      <c r="Q344" s="6"/>
    </row>
    <row r="345" spans="2:17" x14ac:dyDescent="0.2">
      <c r="B345" s="7"/>
      <c r="C345" s="7"/>
      <c r="D345" s="28"/>
      <c r="E345" s="54"/>
      <c r="F345" s="54"/>
      <c r="G345" s="54"/>
      <c r="H345" s="54"/>
      <c r="I345" s="6"/>
      <c r="J345" s="7"/>
      <c r="K345" s="56"/>
      <c r="L345" s="28"/>
      <c r="M345" s="54"/>
      <c r="N345" s="54"/>
      <c r="O345" s="54"/>
      <c r="P345" s="54"/>
      <c r="Q345" s="6"/>
    </row>
    <row r="346" spans="2:17" x14ac:dyDescent="0.2">
      <c r="B346" s="7"/>
      <c r="C346" s="7"/>
      <c r="D346" s="28"/>
      <c r="E346" s="54"/>
      <c r="F346" s="54"/>
      <c r="G346" s="54"/>
      <c r="H346" s="54"/>
      <c r="I346" s="6"/>
      <c r="J346" s="7"/>
      <c r="K346" s="56"/>
      <c r="L346" s="28"/>
      <c r="M346" s="54"/>
      <c r="N346" s="54"/>
      <c r="O346" s="54"/>
      <c r="P346" s="54"/>
      <c r="Q346" s="6"/>
    </row>
    <row r="347" spans="2:17" x14ac:dyDescent="0.2">
      <c r="B347" s="7"/>
      <c r="C347" s="7"/>
      <c r="D347" s="28"/>
      <c r="E347" s="54"/>
      <c r="F347" s="54"/>
      <c r="G347" s="54"/>
      <c r="H347" s="54"/>
      <c r="I347" s="6"/>
      <c r="J347" s="7"/>
      <c r="K347" s="56"/>
      <c r="L347" s="28"/>
      <c r="M347" s="54"/>
      <c r="N347" s="54"/>
      <c r="O347" s="54"/>
      <c r="P347" s="54"/>
      <c r="Q347" s="6"/>
    </row>
    <row r="348" spans="2:17" x14ac:dyDescent="0.2">
      <c r="B348" s="7"/>
      <c r="C348" s="7"/>
      <c r="D348" s="28"/>
      <c r="E348" s="54"/>
      <c r="F348" s="54"/>
      <c r="G348" s="54"/>
      <c r="H348" s="54"/>
      <c r="I348" s="6"/>
      <c r="J348" s="7"/>
      <c r="K348" s="56"/>
      <c r="L348" s="28"/>
      <c r="M348" s="54"/>
      <c r="N348" s="54"/>
      <c r="O348" s="54"/>
      <c r="P348" s="54"/>
      <c r="Q348" s="6"/>
    </row>
    <row r="349" spans="2:17" x14ac:dyDescent="0.2">
      <c r="B349" s="7"/>
      <c r="C349" s="7"/>
      <c r="D349" s="28"/>
      <c r="E349" s="54"/>
      <c r="F349" s="54"/>
      <c r="G349" s="54"/>
      <c r="H349" s="54"/>
      <c r="I349" s="6"/>
      <c r="J349" s="7"/>
      <c r="K349" s="56"/>
      <c r="L349" s="28"/>
      <c r="M349" s="54"/>
      <c r="N349" s="54"/>
      <c r="O349" s="54"/>
      <c r="P349" s="54"/>
      <c r="Q349" s="6"/>
    </row>
    <row r="350" spans="2:17" x14ac:dyDescent="0.2">
      <c r="B350" s="7"/>
      <c r="C350" s="7"/>
      <c r="D350" s="28"/>
      <c r="E350" s="54"/>
      <c r="F350" s="54"/>
      <c r="G350" s="54"/>
      <c r="H350" s="54"/>
      <c r="I350" s="6"/>
      <c r="J350" s="7"/>
      <c r="K350" s="56"/>
      <c r="L350" s="28"/>
      <c r="M350" s="54"/>
      <c r="N350" s="54"/>
      <c r="O350" s="54"/>
      <c r="P350" s="54"/>
      <c r="Q350" s="6"/>
    </row>
    <row r="351" spans="2:17" x14ac:dyDescent="0.2">
      <c r="B351" s="7"/>
      <c r="C351" s="7"/>
      <c r="D351" s="28"/>
      <c r="E351" s="54"/>
      <c r="F351" s="54"/>
      <c r="G351" s="54"/>
      <c r="H351" s="54"/>
      <c r="I351" s="6"/>
      <c r="J351" s="7"/>
      <c r="K351" s="56"/>
      <c r="L351" s="28"/>
      <c r="M351" s="54"/>
      <c r="N351" s="54"/>
      <c r="O351" s="54"/>
      <c r="P351" s="54"/>
      <c r="Q351" s="6"/>
    </row>
    <row r="352" spans="2:17" x14ac:dyDescent="0.2">
      <c r="B352" s="7"/>
      <c r="C352" s="7"/>
      <c r="D352" s="28"/>
      <c r="E352" s="54"/>
      <c r="F352" s="54"/>
      <c r="G352" s="54"/>
      <c r="H352" s="54"/>
      <c r="I352" s="6"/>
      <c r="J352" s="7"/>
      <c r="K352" s="56"/>
      <c r="L352" s="28"/>
      <c r="M352" s="54"/>
      <c r="N352" s="54"/>
      <c r="O352" s="54"/>
      <c r="P352" s="54"/>
      <c r="Q352" s="6"/>
    </row>
    <row r="353" spans="2:17" x14ac:dyDescent="0.2">
      <c r="B353" s="7"/>
      <c r="C353" s="7"/>
      <c r="D353" s="28"/>
      <c r="E353" s="54"/>
      <c r="F353" s="54"/>
      <c r="G353" s="54"/>
      <c r="H353" s="54"/>
      <c r="I353" s="6"/>
      <c r="J353" s="7"/>
      <c r="K353" s="56"/>
      <c r="L353" s="28"/>
      <c r="M353" s="54"/>
      <c r="N353" s="54"/>
      <c r="O353" s="54"/>
      <c r="P353" s="54"/>
      <c r="Q353" s="6"/>
    </row>
    <row r="354" spans="2:17" x14ac:dyDescent="0.2">
      <c r="B354" s="7"/>
      <c r="C354" s="7"/>
      <c r="D354" s="28"/>
      <c r="E354" s="54"/>
      <c r="F354" s="54"/>
      <c r="G354" s="54"/>
      <c r="H354" s="54"/>
      <c r="I354" s="6"/>
      <c r="J354" s="7"/>
      <c r="K354" s="56"/>
      <c r="L354" s="28"/>
      <c r="M354" s="54"/>
      <c r="N354" s="54"/>
      <c r="O354" s="54"/>
      <c r="P354" s="54"/>
      <c r="Q354" s="6"/>
    </row>
    <row r="355" spans="2:17" x14ac:dyDescent="0.2">
      <c r="B355" s="7"/>
      <c r="C355" s="7"/>
      <c r="D355" s="28"/>
      <c r="E355" s="54"/>
      <c r="F355" s="54"/>
      <c r="G355" s="54"/>
      <c r="H355" s="54"/>
      <c r="I355" s="6"/>
      <c r="J355" s="7"/>
      <c r="K355" s="56"/>
      <c r="L355" s="28"/>
      <c r="M355" s="54"/>
      <c r="N355" s="54"/>
      <c r="O355" s="54"/>
      <c r="P355" s="54"/>
      <c r="Q355" s="6"/>
    </row>
    <row r="356" spans="2:17" x14ac:dyDescent="0.2">
      <c r="B356" s="7"/>
      <c r="C356" s="7"/>
      <c r="D356" s="28"/>
      <c r="E356" s="54"/>
      <c r="F356" s="54"/>
      <c r="G356" s="54"/>
      <c r="H356" s="54"/>
      <c r="I356" s="6"/>
      <c r="J356" s="7"/>
      <c r="K356" s="56"/>
      <c r="L356" s="28"/>
      <c r="M356" s="54"/>
      <c r="N356" s="54"/>
      <c r="O356" s="54"/>
      <c r="P356" s="54"/>
      <c r="Q356" s="6"/>
    </row>
    <row r="357" spans="2:17" x14ac:dyDescent="0.2">
      <c r="B357" s="7"/>
      <c r="C357" s="7"/>
      <c r="D357" s="28"/>
      <c r="E357" s="54"/>
      <c r="F357" s="54"/>
      <c r="G357" s="54"/>
      <c r="H357" s="54"/>
      <c r="I357" s="6"/>
      <c r="J357" s="7"/>
      <c r="K357" s="56"/>
      <c r="L357" s="28"/>
      <c r="M357" s="54"/>
      <c r="N357" s="54"/>
      <c r="O357" s="54"/>
      <c r="P357" s="54"/>
      <c r="Q357" s="6"/>
    </row>
    <row r="358" spans="2:17" x14ac:dyDescent="0.2">
      <c r="B358" s="7"/>
      <c r="C358" s="7"/>
      <c r="D358" s="28"/>
      <c r="E358" s="54"/>
      <c r="F358" s="54"/>
      <c r="G358" s="54"/>
      <c r="H358" s="54"/>
      <c r="I358" s="6"/>
      <c r="J358" s="7"/>
      <c r="K358" s="56"/>
      <c r="L358" s="28"/>
      <c r="M358" s="54"/>
      <c r="N358" s="54"/>
      <c r="O358" s="54"/>
      <c r="P358" s="54"/>
      <c r="Q358" s="6"/>
    </row>
    <row r="359" spans="2:17" x14ac:dyDescent="0.2">
      <c r="B359" s="7"/>
      <c r="C359" s="7"/>
      <c r="D359" s="28"/>
      <c r="E359" s="54"/>
      <c r="F359" s="54"/>
      <c r="G359" s="54"/>
      <c r="H359" s="54"/>
      <c r="I359" s="6"/>
      <c r="J359" s="7"/>
      <c r="K359" s="56"/>
      <c r="L359" s="28"/>
      <c r="M359" s="54"/>
      <c r="N359" s="54"/>
      <c r="O359" s="54"/>
      <c r="P359" s="54"/>
      <c r="Q359" s="6"/>
    </row>
    <row r="360" spans="2:17" x14ac:dyDescent="0.2">
      <c r="B360" s="7"/>
      <c r="C360" s="7"/>
      <c r="D360" s="28"/>
      <c r="E360" s="54"/>
      <c r="F360" s="54"/>
      <c r="G360" s="54"/>
      <c r="H360" s="54"/>
      <c r="I360" s="6"/>
      <c r="J360" s="7"/>
      <c r="K360" s="56"/>
      <c r="L360" s="28"/>
      <c r="M360" s="54"/>
      <c r="N360" s="54"/>
      <c r="O360" s="54"/>
      <c r="P360" s="54"/>
      <c r="Q360" s="6"/>
    </row>
    <row r="361" spans="2:17" x14ac:dyDescent="0.2">
      <c r="B361" s="7"/>
      <c r="C361" s="7"/>
      <c r="D361" s="28"/>
      <c r="E361" s="54"/>
      <c r="F361" s="54"/>
      <c r="G361" s="54"/>
      <c r="H361" s="54"/>
      <c r="I361" s="6"/>
      <c r="J361" s="7"/>
      <c r="K361" s="56"/>
      <c r="L361" s="28"/>
      <c r="M361" s="54"/>
      <c r="N361" s="54"/>
      <c r="O361" s="54"/>
      <c r="P361" s="54"/>
      <c r="Q361" s="6"/>
    </row>
    <row r="362" spans="2:17" x14ac:dyDescent="0.2">
      <c r="B362" s="7"/>
      <c r="C362" s="7"/>
      <c r="D362" s="28"/>
      <c r="E362" s="54"/>
      <c r="F362" s="54"/>
      <c r="G362" s="54"/>
      <c r="H362" s="54"/>
      <c r="I362" s="6"/>
      <c r="J362" s="7"/>
      <c r="K362" s="56"/>
      <c r="L362" s="28"/>
      <c r="M362" s="54"/>
      <c r="N362" s="54"/>
      <c r="O362" s="54"/>
      <c r="P362" s="54"/>
      <c r="Q362" s="6"/>
    </row>
    <row r="363" spans="2:17" x14ac:dyDescent="0.2">
      <c r="B363" s="7"/>
      <c r="C363" s="7"/>
      <c r="D363" s="28"/>
      <c r="E363" s="54"/>
      <c r="F363" s="54"/>
      <c r="G363" s="54"/>
      <c r="H363" s="54"/>
      <c r="I363" s="6"/>
      <c r="J363" s="7"/>
      <c r="K363" s="56"/>
      <c r="L363" s="28"/>
      <c r="M363" s="54"/>
      <c r="N363" s="54"/>
      <c r="O363" s="54"/>
      <c r="P363" s="54"/>
      <c r="Q363" s="6"/>
    </row>
    <row r="364" spans="2:17" x14ac:dyDescent="0.2">
      <c r="B364" s="7"/>
      <c r="C364" s="7"/>
      <c r="D364" s="28"/>
      <c r="E364" s="54"/>
      <c r="F364" s="54"/>
      <c r="G364" s="54"/>
      <c r="H364" s="54"/>
      <c r="I364" s="6"/>
      <c r="J364" s="7"/>
      <c r="K364" s="56"/>
      <c r="L364" s="28"/>
      <c r="M364" s="54"/>
      <c r="N364" s="54"/>
      <c r="O364" s="54"/>
      <c r="P364" s="54"/>
      <c r="Q364" s="6"/>
    </row>
    <row r="365" spans="2:17" x14ac:dyDescent="0.2">
      <c r="B365" s="7"/>
      <c r="C365" s="7"/>
      <c r="D365" s="28"/>
      <c r="E365" s="54"/>
      <c r="F365" s="54"/>
      <c r="G365" s="54"/>
      <c r="H365" s="54"/>
      <c r="I365" s="6"/>
      <c r="J365" s="7"/>
      <c r="K365" s="56"/>
      <c r="L365" s="28"/>
      <c r="M365" s="54"/>
      <c r="N365" s="54"/>
      <c r="O365" s="54"/>
      <c r="P365" s="54"/>
      <c r="Q365" s="6"/>
    </row>
    <row r="366" spans="2:17" x14ac:dyDescent="0.2">
      <c r="B366" s="7"/>
      <c r="C366" s="7"/>
      <c r="D366" s="28"/>
      <c r="E366" s="54"/>
      <c r="F366" s="54"/>
      <c r="G366" s="54"/>
      <c r="H366" s="54"/>
      <c r="I366" s="6"/>
      <c r="J366" s="7"/>
      <c r="K366" s="56"/>
      <c r="L366" s="28"/>
      <c r="M366" s="54"/>
      <c r="N366" s="54"/>
      <c r="O366" s="54"/>
      <c r="P366" s="54"/>
      <c r="Q366" s="6"/>
    </row>
    <row r="367" spans="2:17" x14ac:dyDescent="0.2">
      <c r="B367" s="7"/>
      <c r="C367" s="7"/>
      <c r="D367" s="28"/>
      <c r="E367" s="54"/>
      <c r="F367" s="54"/>
      <c r="G367" s="54"/>
      <c r="H367" s="54"/>
      <c r="I367" s="6"/>
      <c r="J367" s="7"/>
      <c r="K367" s="56"/>
      <c r="L367" s="28"/>
      <c r="M367" s="54"/>
      <c r="N367" s="54"/>
      <c r="O367" s="54"/>
      <c r="P367" s="54"/>
      <c r="Q367" s="6"/>
    </row>
    <row r="368" spans="2:17" x14ac:dyDescent="0.2">
      <c r="B368" s="7"/>
      <c r="C368" s="7"/>
      <c r="D368" s="28"/>
      <c r="E368" s="54"/>
      <c r="F368" s="54"/>
      <c r="G368" s="54"/>
      <c r="H368" s="54"/>
      <c r="I368" s="6"/>
      <c r="J368" s="7"/>
      <c r="K368" s="56"/>
      <c r="L368" s="28"/>
      <c r="M368" s="54"/>
      <c r="N368" s="54"/>
      <c r="O368" s="54"/>
      <c r="P368" s="54"/>
      <c r="Q368" s="6"/>
    </row>
    <row r="369" spans="2:17" x14ac:dyDescent="0.2">
      <c r="B369" s="7"/>
      <c r="C369" s="7"/>
      <c r="D369" s="28"/>
      <c r="E369" s="54"/>
      <c r="F369" s="54"/>
      <c r="G369" s="54"/>
      <c r="H369" s="54"/>
      <c r="I369" s="6"/>
      <c r="J369" s="7"/>
      <c r="K369" s="56"/>
      <c r="L369" s="28"/>
      <c r="M369" s="54"/>
      <c r="N369" s="54"/>
      <c r="O369" s="54"/>
      <c r="P369" s="54"/>
      <c r="Q369" s="6"/>
    </row>
    <row r="370" spans="2:17" x14ac:dyDescent="0.2">
      <c r="B370" s="7"/>
      <c r="C370" s="7"/>
      <c r="D370" s="28"/>
      <c r="E370" s="54"/>
      <c r="F370" s="54"/>
      <c r="G370" s="54"/>
      <c r="H370" s="54"/>
      <c r="I370" s="6"/>
      <c r="J370" s="7"/>
      <c r="K370" s="56"/>
      <c r="L370" s="28"/>
      <c r="M370" s="54"/>
      <c r="N370" s="54"/>
      <c r="O370" s="54"/>
      <c r="P370" s="54"/>
      <c r="Q370" s="6"/>
    </row>
    <row r="371" spans="2:17" x14ac:dyDescent="0.2">
      <c r="B371" s="7"/>
      <c r="C371" s="7"/>
      <c r="D371" s="28"/>
      <c r="E371" s="54"/>
      <c r="F371" s="54"/>
      <c r="G371" s="54"/>
      <c r="H371" s="54"/>
      <c r="I371" s="6"/>
      <c r="J371" s="7"/>
      <c r="K371" s="56"/>
      <c r="L371" s="28"/>
      <c r="M371" s="54"/>
      <c r="N371" s="54"/>
      <c r="O371" s="54"/>
      <c r="P371" s="54"/>
      <c r="Q371" s="6"/>
    </row>
    <row r="372" spans="2:17" x14ac:dyDescent="0.2">
      <c r="B372" s="7"/>
      <c r="C372" s="7"/>
      <c r="D372" s="28"/>
      <c r="E372" s="54"/>
      <c r="F372" s="54"/>
      <c r="G372" s="54"/>
      <c r="H372" s="54"/>
      <c r="I372" s="6"/>
      <c r="J372" s="7"/>
      <c r="K372" s="56"/>
      <c r="L372" s="28"/>
      <c r="M372" s="54"/>
      <c r="N372" s="54"/>
      <c r="O372" s="54"/>
      <c r="P372" s="54"/>
      <c r="Q372" s="6"/>
    </row>
    <row r="373" spans="2:17" x14ac:dyDescent="0.2">
      <c r="B373" s="7"/>
      <c r="C373" s="7"/>
      <c r="D373" s="28"/>
      <c r="E373" s="54"/>
      <c r="F373" s="54"/>
      <c r="G373" s="54"/>
      <c r="H373" s="54"/>
      <c r="I373" s="6"/>
      <c r="J373" s="7"/>
      <c r="K373" s="56"/>
      <c r="L373" s="28"/>
      <c r="M373" s="54"/>
      <c r="N373" s="54"/>
      <c r="O373" s="54"/>
      <c r="P373" s="54"/>
      <c r="Q373" s="6"/>
    </row>
    <row r="374" spans="2:17" x14ac:dyDescent="0.2">
      <c r="B374" s="7"/>
      <c r="C374" s="7"/>
      <c r="D374" s="28"/>
      <c r="E374" s="54"/>
      <c r="F374" s="54"/>
      <c r="G374" s="54"/>
      <c r="H374" s="54"/>
      <c r="I374" s="6"/>
      <c r="J374" s="7"/>
      <c r="K374" s="56"/>
      <c r="L374" s="28"/>
      <c r="M374" s="54"/>
      <c r="N374" s="54"/>
      <c r="O374" s="54"/>
      <c r="P374" s="54"/>
      <c r="Q374" s="6"/>
    </row>
    <row r="375" spans="2:17" x14ac:dyDescent="0.2">
      <c r="B375" s="7"/>
      <c r="C375" s="7"/>
      <c r="D375" s="28"/>
      <c r="E375" s="54"/>
      <c r="F375" s="54"/>
      <c r="G375" s="54"/>
      <c r="H375" s="54"/>
      <c r="I375" s="6"/>
      <c r="J375" s="7"/>
      <c r="K375" s="56"/>
      <c r="L375" s="28"/>
      <c r="M375" s="54"/>
      <c r="N375" s="54"/>
      <c r="O375" s="54"/>
      <c r="P375" s="54"/>
      <c r="Q375" s="6"/>
    </row>
    <row r="376" spans="2:17" x14ac:dyDescent="0.2">
      <c r="B376" s="7"/>
      <c r="C376" s="7"/>
      <c r="D376" s="28"/>
      <c r="E376" s="54"/>
      <c r="F376" s="54"/>
      <c r="G376" s="54"/>
      <c r="H376" s="54"/>
      <c r="I376" s="6"/>
      <c r="J376" s="7"/>
      <c r="K376" s="56"/>
      <c r="L376" s="28"/>
      <c r="M376" s="54"/>
      <c r="N376" s="54"/>
      <c r="O376" s="54"/>
      <c r="P376" s="54"/>
      <c r="Q376" s="6"/>
    </row>
    <row r="377" spans="2:17" x14ac:dyDescent="0.2">
      <c r="B377" s="7"/>
      <c r="C377" s="7"/>
      <c r="D377" s="28"/>
      <c r="E377" s="54"/>
      <c r="F377" s="54"/>
      <c r="G377" s="54"/>
      <c r="H377" s="54"/>
      <c r="I377" s="6"/>
      <c r="J377" s="7"/>
      <c r="K377" s="56"/>
      <c r="L377" s="28"/>
      <c r="M377" s="54"/>
      <c r="N377" s="54"/>
      <c r="O377" s="54"/>
      <c r="P377" s="54"/>
      <c r="Q377" s="6"/>
    </row>
    <row r="378" spans="2:17" x14ac:dyDescent="0.2">
      <c r="B378" s="7"/>
      <c r="C378" s="7"/>
      <c r="D378" s="28"/>
      <c r="E378" s="54"/>
      <c r="F378" s="54"/>
      <c r="G378" s="54"/>
      <c r="H378" s="54"/>
      <c r="I378" s="6"/>
      <c r="J378" s="7"/>
      <c r="K378" s="56"/>
      <c r="L378" s="28"/>
      <c r="M378" s="54"/>
      <c r="N378" s="54"/>
      <c r="O378" s="54"/>
      <c r="P378" s="54"/>
      <c r="Q378" s="6"/>
    </row>
    <row r="379" spans="2:17" x14ac:dyDescent="0.2">
      <c r="B379" s="7"/>
      <c r="C379" s="7"/>
      <c r="D379" s="28"/>
      <c r="E379" s="54"/>
      <c r="F379" s="54"/>
      <c r="G379" s="54"/>
      <c r="H379" s="54"/>
      <c r="I379" s="6"/>
      <c r="J379" s="7"/>
      <c r="K379" s="56"/>
      <c r="L379" s="28"/>
      <c r="M379" s="54"/>
      <c r="N379" s="54"/>
      <c r="O379" s="54"/>
      <c r="P379" s="54"/>
      <c r="Q379" s="6"/>
    </row>
    <row r="380" spans="2:17" x14ac:dyDescent="0.2">
      <c r="B380" s="7"/>
      <c r="C380" s="7"/>
      <c r="D380" s="28"/>
      <c r="E380" s="54"/>
      <c r="F380" s="54"/>
      <c r="G380" s="54"/>
      <c r="H380" s="54"/>
      <c r="I380" s="6"/>
      <c r="J380" s="7"/>
      <c r="K380" s="56"/>
      <c r="L380" s="28"/>
      <c r="M380" s="54"/>
      <c r="N380" s="54"/>
      <c r="O380" s="54"/>
      <c r="P380" s="54"/>
      <c r="Q380" s="6"/>
    </row>
    <row r="381" spans="2:17" x14ac:dyDescent="0.2">
      <c r="B381" s="7"/>
      <c r="C381" s="7"/>
      <c r="D381" s="28"/>
      <c r="E381" s="54"/>
      <c r="F381" s="54"/>
      <c r="G381" s="54"/>
      <c r="H381" s="54"/>
      <c r="I381" s="6"/>
      <c r="J381" s="7"/>
      <c r="K381" s="56"/>
      <c r="L381" s="28"/>
      <c r="M381" s="54"/>
      <c r="N381" s="54"/>
      <c r="O381" s="54"/>
      <c r="P381" s="54"/>
      <c r="Q381" s="6"/>
    </row>
    <row r="382" spans="2:17" x14ac:dyDescent="0.2">
      <c r="B382" s="7"/>
      <c r="C382" s="7"/>
      <c r="D382" s="28"/>
      <c r="E382" s="54"/>
      <c r="F382" s="54"/>
      <c r="G382" s="54"/>
      <c r="H382" s="54"/>
      <c r="I382" s="6"/>
      <c r="J382" s="7"/>
      <c r="K382" s="56"/>
      <c r="L382" s="28"/>
      <c r="M382" s="54"/>
      <c r="N382" s="54"/>
      <c r="O382" s="54"/>
      <c r="P382" s="54"/>
      <c r="Q382" s="6"/>
    </row>
    <row r="383" spans="2:17" x14ac:dyDescent="0.2">
      <c r="B383" s="7"/>
      <c r="C383" s="7"/>
      <c r="D383" s="28"/>
      <c r="E383" s="54"/>
      <c r="F383" s="54"/>
      <c r="G383" s="54"/>
      <c r="H383" s="54"/>
      <c r="I383" s="6"/>
      <c r="J383" s="7"/>
      <c r="K383" s="56"/>
      <c r="L383" s="28"/>
      <c r="M383" s="54"/>
      <c r="N383" s="54"/>
      <c r="O383" s="54"/>
      <c r="P383" s="54"/>
      <c r="Q383" s="6"/>
    </row>
    <row r="384" spans="2:17" x14ac:dyDescent="0.2">
      <c r="B384" s="7"/>
      <c r="C384" s="7"/>
      <c r="D384" s="28"/>
      <c r="E384" s="54"/>
      <c r="F384" s="54"/>
      <c r="G384" s="54"/>
      <c r="H384" s="54"/>
      <c r="I384" s="6"/>
      <c r="J384" s="7"/>
      <c r="K384" s="56"/>
      <c r="L384" s="28"/>
      <c r="M384" s="54"/>
      <c r="N384" s="54"/>
      <c r="O384" s="54"/>
      <c r="P384" s="54"/>
      <c r="Q384" s="6"/>
    </row>
    <row r="385" spans="2:17" x14ac:dyDescent="0.2">
      <c r="B385" s="7"/>
      <c r="C385" s="7"/>
      <c r="D385" s="28"/>
      <c r="E385" s="54"/>
      <c r="F385" s="54"/>
      <c r="G385" s="54"/>
      <c r="H385" s="54"/>
      <c r="I385" s="6"/>
      <c r="J385" s="7"/>
      <c r="K385" s="56"/>
      <c r="L385" s="28"/>
      <c r="M385" s="54"/>
      <c r="N385" s="54"/>
      <c r="O385" s="54"/>
      <c r="P385" s="54"/>
      <c r="Q385" s="6"/>
    </row>
    <row r="386" spans="2:17" x14ac:dyDescent="0.2">
      <c r="B386" s="7"/>
      <c r="C386" s="7"/>
      <c r="D386" s="28"/>
      <c r="E386" s="54"/>
      <c r="F386" s="54"/>
      <c r="G386" s="54"/>
      <c r="H386" s="54"/>
      <c r="I386" s="6"/>
      <c r="J386" s="7"/>
      <c r="K386" s="56"/>
      <c r="L386" s="28"/>
      <c r="M386" s="54"/>
      <c r="N386" s="54"/>
      <c r="O386" s="54"/>
      <c r="P386" s="54"/>
      <c r="Q386" s="6"/>
    </row>
    <row r="387" spans="2:17" x14ac:dyDescent="0.2">
      <c r="B387" s="7"/>
      <c r="C387" s="7"/>
      <c r="D387" s="28"/>
      <c r="E387" s="54"/>
      <c r="F387" s="54"/>
      <c r="G387" s="54"/>
      <c r="H387" s="54"/>
      <c r="I387" s="6"/>
      <c r="J387" s="7"/>
      <c r="K387" s="56"/>
      <c r="L387" s="28"/>
      <c r="M387" s="54"/>
      <c r="N387" s="54"/>
      <c r="O387" s="54"/>
      <c r="P387" s="54"/>
      <c r="Q387" s="6"/>
    </row>
  </sheetData>
  <mergeCells count="9">
    <mergeCell ref="E14:L14"/>
    <mergeCell ref="A13:A14"/>
    <mergeCell ref="E7:L7"/>
    <mergeCell ref="E8:L8"/>
    <mergeCell ref="E9:L9"/>
    <mergeCell ref="E10:L10"/>
    <mergeCell ref="E13:F13"/>
    <mergeCell ref="G13:H13"/>
    <mergeCell ref="J13:K1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1"/>
  <sheetViews>
    <sheetView topLeftCell="I30" zoomScale="90" zoomScaleNormal="90" workbookViewId="0">
      <selection activeCell="P32" sqref="P32"/>
    </sheetView>
  </sheetViews>
  <sheetFormatPr defaultRowHeight="12.75" x14ac:dyDescent="0.2"/>
  <cols>
    <col min="3" max="3" width="19.42578125" customWidth="1"/>
    <col min="6" max="6" width="17.28515625" customWidth="1"/>
    <col min="8" max="8" width="62.28515625" customWidth="1"/>
    <col min="9" max="9" width="23.85546875" customWidth="1"/>
    <col min="11" max="11" width="17.5703125" customWidth="1"/>
    <col min="12" max="12" width="15.140625" customWidth="1"/>
    <col min="16" max="16" width="57" customWidth="1"/>
  </cols>
  <sheetData>
    <row r="1" spans="1:16" ht="13.5" customHeight="1" x14ac:dyDescent="0.2">
      <c r="D1" s="19"/>
      <c r="L1" s="19"/>
    </row>
    <row r="2" spans="1:16" ht="13.5" customHeight="1" x14ac:dyDescent="0.2">
      <c r="D2" s="19"/>
      <c r="L2" s="19"/>
    </row>
    <row r="3" spans="1:16" ht="13.5" customHeight="1" x14ac:dyDescent="0.2">
      <c r="D3" s="19"/>
      <c r="L3" s="19"/>
    </row>
    <row r="4" spans="1:16" ht="13.5" customHeight="1" x14ac:dyDescent="0.2">
      <c r="D4" s="19"/>
      <c r="L4" s="19"/>
    </row>
    <row r="5" spans="1:16" ht="13.5" customHeight="1" x14ac:dyDescent="0.2">
      <c r="D5" s="19"/>
      <c r="L5" s="19"/>
    </row>
    <row r="6" spans="1:16" ht="13.5" customHeight="1" thickBot="1" x14ac:dyDescent="0.25">
      <c r="D6" s="19"/>
      <c r="L6" s="19"/>
    </row>
    <row r="7" spans="1:16" ht="13.5" customHeight="1" thickBot="1" x14ac:dyDescent="0.3">
      <c r="B7" s="108"/>
      <c r="C7" s="151"/>
      <c r="D7" s="152"/>
      <c r="E7" s="153"/>
      <c r="F7" s="153"/>
      <c r="G7" s="153"/>
      <c r="H7" s="153"/>
      <c r="I7" s="153"/>
      <c r="J7" s="153"/>
      <c r="K7" s="153"/>
      <c r="L7" s="154"/>
      <c r="M7" s="109"/>
      <c r="N7" s="109"/>
      <c r="O7" s="109"/>
      <c r="P7" s="110"/>
    </row>
    <row r="8" spans="1:16" ht="13.5" customHeight="1" x14ac:dyDescent="0.25">
      <c r="B8" s="155"/>
      <c r="C8" s="84"/>
      <c r="D8" s="90"/>
      <c r="E8" s="420" t="s">
        <v>41</v>
      </c>
      <c r="F8" s="444"/>
      <c r="G8" s="444"/>
      <c r="H8" s="444"/>
      <c r="I8" s="444"/>
      <c r="J8" s="444"/>
      <c r="K8" s="444"/>
      <c r="L8" s="445"/>
      <c r="M8" s="87"/>
      <c r="N8" s="84"/>
      <c r="O8" s="84"/>
      <c r="P8" s="156"/>
    </row>
    <row r="9" spans="1:16" ht="13.5" customHeight="1" x14ac:dyDescent="0.25">
      <c r="B9" s="155"/>
      <c r="C9" s="84"/>
      <c r="D9" s="90"/>
      <c r="E9" s="423" t="s">
        <v>461</v>
      </c>
      <c r="F9" s="446"/>
      <c r="G9" s="446"/>
      <c r="H9" s="446"/>
      <c r="I9" s="446"/>
      <c r="J9" s="446"/>
      <c r="K9" s="446"/>
      <c r="L9" s="447"/>
      <c r="M9" s="87"/>
      <c r="N9" s="84"/>
      <c r="O9" s="84"/>
      <c r="P9" s="156"/>
    </row>
    <row r="10" spans="1:16" ht="13.5" customHeight="1" x14ac:dyDescent="0.25">
      <c r="B10" s="157"/>
      <c r="C10" s="85"/>
      <c r="D10" s="86"/>
      <c r="E10" s="426" t="s">
        <v>416</v>
      </c>
      <c r="F10" s="448"/>
      <c r="G10" s="448"/>
      <c r="H10" s="448"/>
      <c r="I10" s="448"/>
      <c r="J10" s="448"/>
      <c r="K10" s="448"/>
      <c r="L10" s="449"/>
      <c r="M10" s="87"/>
      <c r="N10" s="84"/>
      <c r="O10" s="84"/>
      <c r="P10" s="156"/>
    </row>
    <row r="11" spans="1:16" ht="13.5" customHeight="1" thickBot="1" x14ac:dyDescent="0.3">
      <c r="B11" s="143"/>
      <c r="C11" s="103"/>
      <c r="D11" s="104"/>
      <c r="E11" s="429" t="s">
        <v>40</v>
      </c>
      <c r="F11" s="430"/>
      <c r="G11" s="430"/>
      <c r="H11" s="430"/>
      <c r="I11" s="430"/>
      <c r="J11" s="430"/>
      <c r="K11" s="430"/>
      <c r="L11" s="431"/>
      <c r="M11" s="97"/>
      <c r="N11" s="91"/>
      <c r="O11" s="91"/>
      <c r="P11" s="111"/>
    </row>
    <row r="12" spans="1:16" ht="13.5" customHeight="1" x14ac:dyDescent="0.25">
      <c r="B12" s="157"/>
      <c r="C12" s="85"/>
      <c r="D12" s="85"/>
      <c r="E12" s="126"/>
      <c r="F12" s="126"/>
      <c r="G12" s="126"/>
      <c r="H12" s="126"/>
      <c r="I12" s="126"/>
      <c r="J12" s="126"/>
      <c r="K12" s="126"/>
      <c r="L12" s="126"/>
      <c r="M12" s="84"/>
      <c r="N12" s="84"/>
      <c r="O12" s="84"/>
      <c r="P12" s="156"/>
    </row>
    <row r="13" spans="1:16" ht="13.5" customHeight="1" thickBot="1" x14ac:dyDescent="0.3">
      <c r="B13" s="122"/>
      <c r="C13" s="123"/>
      <c r="D13" s="123"/>
      <c r="E13" s="158"/>
      <c r="F13" s="158"/>
      <c r="G13" s="158"/>
      <c r="H13" s="158"/>
      <c r="I13" s="158"/>
      <c r="J13" s="158"/>
      <c r="K13" s="158"/>
      <c r="L13" s="158"/>
      <c r="M13" s="159"/>
      <c r="N13" s="159"/>
      <c r="O13" s="159"/>
      <c r="P13" s="160"/>
    </row>
    <row r="14" spans="1:16" ht="13.5" customHeight="1" x14ac:dyDescent="0.2">
      <c r="A14" s="412">
        <v>1</v>
      </c>
      <c r="B14" s="83"/>
      <c r="C14" s="83"/>
      <c r="D14" s="141"/>
      <c r="E14" s="418" t="s">
        <v>44</v>
      </c>
      <c r="F14" s="419"/>
      <c r="G14" s="419" t="s">
        <v>45</v>
      </c>
      <c r="H14" s="419"/>
      <c r="I14" s="88" t="s">
        <v>462</v>
      </c>
      <c r="J14" s="419" t="s">
        <v>43</v>
      </c>
      <c r="K14" s="419"/>
      <c r="L14" s="89" t="s">
        <v>463</v>
      </c>
      <c r="M14" s="83"/>
      <c r="N14" s="83"/>
      <c r="O14" s="83"/>
      <c r="P14" s="83"/>
    </row>
    <row r="15" spans="1:16" ht="13.5" customHeight="1" thickBot="1" x14ac:dyDescent="0.3">
      <c r="A15" s="413"/>
      <c r="B15" s="83"/>
      <c r="C15" s="83"/>
      <c r="D15" s="142"/>
      <c r="E15" s="414" t="s">
        <v>42</v>
      </c>
      <c r="F15" s="415"/>
      <c r="G15" s="415"/>
      <c r="H15" s="415"/>
      <c r="I15" s="415"/>
      <c r="J15" s="415"/>
      <c r="K15" s="415"/>
      <c r="L15" s="417"/>
      <c r="M15" s="83"/>
      <c r="N15" s="83"/>
      <c r="O15" s="83"/>
      <c r="P15" s="83"/>
    </row>
    <row r="16" spans="1:16" ht="13.5" thickBot="1" x14ac:dyDescent="0.25">
      <c r="B16" s="92" t="s">
        <v>111</v>
      </c>
      <c r="C16" s="93" t="s">
        <v>112</v>
      </c>
      <c r="D16" s="94" t="s">
        <v>113</v>
      </c>
      <c r="E16" s="95" t="s">
        <v>114</v>
      </c>
      <c r="F16" s="95" t="s">
        <v>115</v>
      </c>
      <c r="G16" s="95" t="s">
        <v>116</v>
      </c>
      <c r="H16" s="96" t="s">
        <v>117</v>
      </c>
      <c r="I16" s="75"/>
      <c r="J16" s="92" t="s">
        <v>111</v>
      </c>
      <c r="K16" s="93" t="s">
        <v>118</v>
      </c>
      <c r="L16" s="94" t="s">
        <v>113</v>
      </c>
      <c r="M16" s="95" t="s">
        <v>114</v>
      </c>
      <c r="N16" s="95" t="s">
        <v>115</v>
      </c>
      <c r="O16" s="95" t="s">
        <v>116</v>
      </c>
      <c r="P16" s="96" t="s">
        <v>117</v>
      </c>
    </row>
    <row r="17" spans="1:16" x14ac:dyDescent="0.2">
      <c r="B17" s="226">
        <v>1</v>
      </c>
      <c r="C17" s="229">
        <f>38248-1260+B17*140</f>
        <v>37128</v>
      </c>
      <c r="D17" s="66"/>
      <c r="E17" s="100"/>
      <c r="F17" s="100"/>
      <c r="G17" s="100"/>
      <c r="H17" s="211"/>
      <c r="I17" s="6"/>
      <c r="J17" s="229">
        <v>1</v>
      </c>
      <c r="K17" s="229">
        <f>38248+J17*140</f>
        <v>38388</v>
      </c>
      <c r="L17" s="66"/>
      <c r="M17" s="100"/>
      <c r="N17" s="100"/>
      <c r="O17" s="100"/>
      <c r="P17" s="212"/>
    </row>
    <row r="18" spans="1:16" x14ac:dyDescent="0.2">
      <c r="B18" s="227">
        <v>2</v>
      </c>
      <c r="C18" s="230">
        <f t="shared" ref="C18:C24" si="0">38248-1260+B18*140</f>
        <v>37268</v>
      </c>
      <c r="D18" s="17"/>
      <c r="E18" s="9"/>
      <c r="F18" s="9"/>
      <c r="G18" s="9"/>
      <c r="H18" s="9"/>
      <c r="I18" s="6"/>
      <c r="J18" s="230">
        <v>2</v>
      </c>
      <c r="K18" s="230">
        <f t="shared" ref="K18:K24" si="1">38248+J18*140</f>
        <v>38528</v>
      </c>
      <c r="L18" s="17"/>
      <c r="M18" s="9"/>
      <c r="N18" s="9"/>
      <c r="O18" s="9"/>
      <c r="P18" s="113"/>
    </row>
    <row r="19" spans="1:16" x14ac:dyDescent="0.2">
      <c r="B19" s="227">
        <v>3</v>
      </c>
      <c r="C19" s="230">
        <f t="shared" si="0"/>
        <v>37408</v>
      </c>
      <c r="D19" s="17"/>
      <c r="E19" s="9"/>
      <c r="F19" s="9"/>
      <c r="G19" s="9"/>
      <c r="H19" s="9"/>
      <c r="I19" s="6"/>
      <c r="J19" s="230">
        <v>3</v>
      </c>
      <c r="K19" s="230">
        <f t="shared" si="1"/>
        <v>38668</v>
      </c>
      <c r="L19" s="17"/>
      <c r="M19" s="9"/>
      <c r="N19" s="9"/>
      <c r="O19" s="9"/>
      <c r="P19" s="113"/>
    </row>
    <row r="20" spans="1:16" x14ac:dyDescent="0.2">
      <c r="B20" s="227">
        <v>4</v>
      </c>
      <c r="C20" s="230">
        <f t="shared" si="0"/>
        <v>37548</v>
      </c>
      <c r="D20" s="17"/>
      <c r="E20" s="9"/>
      <c r="F20" s="9"/>
      <c r="G20" s="9"/>
      <c r="H20" s="9"/>
      <c r="I20" s="6"/>
      <c r="J20" s="230">
        <v>4</v>
      </c>
      <c r="K20" s="230">
        <f t="shared" si="1"/>
        <v>38808</v>
      </c>
      <c r="L20" s="17"/>
      <c r="M20" s="9"/>
      <c r="N20" s="9"/>
      <c r="O20" s="9"/>
      <c r="P20" s="113"/>
    </row>
    <row r="21" spans="1:16" x14ac:dyDescent="0.2">
      <c r="B21" s="227">
        <v>5</v>
      </c>
      <c r="C21" s="230">
        <f>38248-1260+B21*140</f>
        <v>37688</v>
      </c>
      <c r="D21" s="17"/>
      <c r="E21" s="9"/>
      <c r="F21" s="9"/>
      <c r="G21" s="9"/>
      <c r="H21" s="9"/>
      <c r="I21" s="6"/>
      <c r="J21" s="230">
        <v>5</v>
      </c>
      <c r="K21" s="230">
        <f t="shared" si="1"/>
        <v>38948</v>
      </c>
      <c r="L21" s="17"/>
      <c r="M21" s="9"/>
      <c r="N21" s="9"/>
      <c r="O21" s="9"/>
      <c r="P21" s="113"/>
    </row>
    <row r="22" spans="1:16" x14ac:dyDescent="0.2">
      <c r="B22" s="227">
        <v>6</v>
      </c>
      <c r="C22" s="230">
        <f t="shared" si="0"/>
        <v>37828</v>
      </c>
      <c r="D22" s="17"/>
      <c r="E22" s="9"/>
      <c r="F22" s="9"/>
      <c r="G22" s="9"/>
      <c r="H22" s="9"/>
      <c r="I22" s="6"/>
      <c r="J22" s="230">
        <v>6</v>
      </c>
      <c r="K22" s="230">
        <f t="shared" si="1"/>
        <v>39088</v>
      </c>
      <c r="L22" s="17"/>
      <c r="M22" s="9"/>
      <c r="N22" s="9"/>
      <c r="O22" s="9"/>
      <c r="P22" s="113"/>
    </row>
    <row r="23" spans="1:16" x14ac:dyDescent="0.2">
      <c r="B23" s="227">
        <v>7</v>
      </c>
      <c r="C23" s="230">
        <f t="shared" si="0"/>
        <v>37968</v>
      </c>
      <c r="D23" s="17"/>
      <c r="E23" s="9"/>
      <c r="F23" s="9"/>
      <c r="G23" s="9"/>
      <c r="H23" s="9"/>
      <c r="I23" s="6"/>
      <c r="J23" s="230">
        <v>7</v>
      </c>
      <c r="K23" s="230">
        <f t="shared" si="1"/>
        <v>39228</v>
      </c>
      <c r="L23" s="17"/>
      <c r="M23" s="9"/>
      <c r="N23" s="9"/>
      <c r="O23" s="9"/>
      <c r="P23" s="113"/>
    </row>
    <row r="24" spans="1:16" ht="13.5" thickBot="1" x14ac:dyDescent="0.25">
      <c r="B24" s="228">
        <v>8</v>
      </c>
      <c r="C24" s="231">
        <f t="shared" si="0"/>
        <v>38108</v>
      </c>
      <c r="D24" s="173"/>
      <c r="E24" s="174"/>
      <c r="F24" s="174"/>
      <c r="G24" s="174"/>
      <c r="H24" s="174"/>
      <c r="I24" s="81"/>
      <c r="J24" s="231">
        <v>8</v>
      </c>
      <c r="K24" s="231">
        <f t="shared" si="1"/>
        <v>39368</v>
      </c>
      <c r="L24" s="173"/>
      <c r="M24" s="174"/>
      <c r="N24" s="174"/>
      <c r="O24" s="174"/>
      <c r="P24" s="184"/>
    </row>
    <row r="25" spans="1:16" x14ac:dyDescent="0.2">
      <c r="A25" s="412">
        <v>2</v>
      </c>
      <c r="B25" s="83"/>
      <c r="C25" s="83"/>
      <c r="D25" s="141"/>
      <c r="E25" s="418" t="s">
        <v>46</v>
      </c>
      <c r="F25" s="419"/>
      <c r="G25" s="419" t="s">
        <v>47</v>
      </c>
      <c r="H25" s="419"/>
      <c r="I25" s="88" t="s">
        <v>462</v>
      </c>
      <c r="J25" s="419" t="s">
        <v>43</v>
      </c>
      <c r="K25" s="419"/>
      <c r="L25" s="89" t="s">
        <v>464</v>
      </c>
      <c r="M25" s="83"/>
      <c r="N25" s="83"/>
      <c r="O25" s="83"/>
      <c r="P25" s="83"/>
    </row>
    <row r="26" spans="1:16" ht="16.5" thickBot="1" x14ac:dyDescent="0.3">
      <c r="A26" s="413"/>
      <c r="B26" s="83"/>
      <c r="C26" s="83"/>
      <c r="D26" s="142"/>
      <c r="E26" s="414" t="s">
        <v>209</v>
      </c>
      <c r="F26" s="415"/>
      <c r="G26" s="415"/>
      <c r="H26" s="415"/>
      <c r="I26" s="415"/>
      <c r="J26" s="415"/>
      <c r="K26" s="415"/>
      <c r="L26" s="417"/>
      <c r="M26" s="83"/>
      <c r="N26" s="83"/>
      <c r="O26" s="83"/>
      <c r="P26" s="83"/>
    </row>
    <row r="27" spans="1:16" ht="13.5" thickBot="1" x14ac:dyDescent="0.25">
      <c r="B27" s="92" t="s">
        <v>111</v>
      </c>
      <c r="C27" s="93" t="s">
        <v>112</v>
      </c>
      <c r="D27" s="94" t="s">
        <v>113</v>
      </c>
      <c r="E27" s="95" t="s">
        <v>114</v>
      </c>
      <c r="F27" s="95" t="s">
        <v>115</v>
      </c>
      <c r="G27" s="95" t="s">
        <v>116</v>
      </c>
      <c r="H27" s="96" t="s">
        <v>117</v>
      </c>
      <c r="I27" s="75"/>
      <c r="J27" s="92" t="s">
        <v>111</v>
      </c>
      <c r="K27" s="93" t="s">
        <v>118</v>
      </c>
      <c r="L27" s="94" t="s">
        <v>113</v>
      </c>
      <c r="M27" s="95" t="s">
        <v>114</v>
      </c>
      <c r="N27" s="95" t="s">
        <v>115</v>
      </c>
      <c r="O27" s="95" t="s">
        <v>116</v>
      </c>
      <c r="P27" s="96" t="s">
        <v>117</v>
      </c>
    </row>
    <row r="28" spans="1:16" x14ac:dyDescent="0.2">
      <c r="B28" s="220">
        <v>1</v>
      </c>
      <c r="C28" s="221">
        <f>38248-1218+B28*56</f>
        <v>37086</v>
      </c>
      <c r="D28" s="66" t="s">
        <v>7</v>
      </c>
      <c r="E28" s="100"/>
      <c r="F28" s="100"/>
      <c r="G28" s="100"/>
      <c r="H28" s="185" t="s">
        <v>48</v>
      </c>
      <c r="I28" s="6"/>
      <c r="J28" s="221">
        <v>1</v>
      </c>
      <c r="K28" s="221">
        <f>38248+42+J28*56</f>
        <v>38346</v>
      </c>
      <c r="L28" s="66" t="s">
        <v>7</v>
      </c>
      <c r="M28" s="100"/>
      <c r="N28" s="100"/>
      <c r="O28" s="100"/>
      <c r="P28" s="186" t="s">
        <v>48</v>
      </c>
    </row>
    <row r="29" spans="1:16" x14ac:dyDescent="0.2">
      <c r="B29" s="163">
        <v>2</v>
      </c>
      <c r="C29" s="168">
        <f t="shared" ref="C29:C47" si="2">38248-1218+B29*56</f>
        <v>37142</v>
      </c>
      <c r="D29" s="17"/>
      <c r="E29" s="9"/>
      <c r="F29" s="9"/>
      <c r="G29" s="9"/>
      <c r="H29" s="35"/>
      <c r="I29" s="6"/>
      <c r="J29" s="168">
        <v>2</v>
      </c>
      <c r="K29" s="168">
        <f>38248+42+J29*56</f>
        <v>38402</v>
      </c>
      <c r="L29" s="17"/>
      <c r="M29" s="9"/>
      <c r="N29" s="9"/>
      <c r="O29" s="9"/>
      <c r="P29" s="171"/>
    </row>
    <row r="30" spans="1:16" ht="25.5" x14ac:dyDescent="0.2">
      <c r="B30" s="163">
        <v>3</v>
      </c>
      <c r="C30" s="168">
        <f t="shared" si="2"/>
        <v>37198</v>
      </c>
      <c r="D30" s="17" t="s">
        <v>7</v>
      </c>
      <c r="E30" s="9"/>
      <c r="F30" s="9"/>
      <c r="G30" s="9"/>
      <c r="H30" s="38" t="s">
        <v>791</v>
      </c>
      <c r="I30" s="6"/>
      <c r="J30" s="168">
        <v>3</v>
      </c>
      <c r="K30" s="168">
        <f t="shared" ref="K30:K47" si="3">38248+42+J30*56</f>
        <v>38458</v>
      </c>
      <c r="L30" s="17" t="s">
        <v>7</v>
      </c>
      <c r="M30" s="9"/>
      <c r="N30" s="9"/>
      <c r="O30" s="9"/>
      <c r="P30" s="170" t="s">
        <v>791</v>
      </c>
    </row>
    <row r="31" spans="1:16" x14ac:dyDescent="0.2">
      <c r="B31" s="227">
        <v>4</v>
      </c>
      <c r="C31" s="230">
        <f t="shared" si="2"/>
        <v>37254</v>
      </c>
      <c r="D31" s="17" t="s">
        <v>7</v>
      </c>
      <c r="E31" s="9"/>
      <c r="F31" s="9"/>
      <c r="G31" s="9"/>
      <c r="H31" s="29" t="s">
        <v>767</v>
      </c>
      <c r="I31" s="6"/>
      <c r="J31" s="230">
        <v>4</v>
      </c>
      <c r="K31" s="230">
        <f t="shared" si="3"/>
        <v>38514</v>
      </c>
      <c r="L31" s="17" t="s">
        <v>7</v>
      </c>
      <c r="M31" s="9"/>
      <c r="N31" s="9"/>
      <c r="O31" s="9"/>
      <c r="P31" s="179" t="s">
        <v>767</v>
      </c>
    </row>
    <row r="32" spans="1:16" ht="25.5" x14ac:dyDescent="0.2">
      <c r="B32" s="163">
        <v>5</v>
      </c>
      <c r="C32" s="168">
        <f t="shared" si="2"/>
        <v>37310</v>
      </c>
      <c r="D32" s="17" t="s">
        <v>7</v>
      </c>
      <c r="E32" s="9"/>
      <c r="F32" s="9"/>
      <c r="G32" s="9"/>
      <c r="H32" s="29" t="s">
        <v>905</v>
      </c>
      <c r="I32" s="6"/>
      <c r="J32" s="259">
        <v>5</v>
      </c>
      <c r="K32" s="259">
        <f t="shared" si="3"/>
        <v>38570</v>
      </c>
      <c r="L32" s="17" t="s">
        <v>7</v>
      </c>
      <c r="M32" s="9"/>
      <c r="N32" s="9"/>
      <c r="O32" s="9"/>
      <c r="P32" s="134" t="s">
        <v>906</v>
      </c>
    </row>
    <row r="33" spans="1:16" ht="51" x14ac:dyDescent="0.2">
      <c r="B33" s="163">
        <v>6</v>
      </c>
      <c r="C33" s="168">
        <f t="shared" si="2"/>
        <v>37366</v>
      </c>
      <c r="D33" s="17" t="s">
        <v>7</v>
      </c>
      <c r="E33" s="9"/>
      <c r="F33" s="9"/>
      <c r="G33" s="9"/>
      <c r="H33" s="29" t="s">
        <v>766</v>
      </c>
      <c r="I33" s="6"/>
      <c r="J33" s="168">
        <v>6</v>
      </c>
      <c r="K33" s="168">
        <f t="shared" si="3"/>
        <v>38626</v>
      </c>
      <c r="L33" s="17" t="s">
        <v>7</v>
      </c>
      <c r="M33" s="9"/>
      <c r="N33" s="9"/>
      <c r="O33" s="9"/>
      <c r="P33" s="179" t="s">
        <v>766</v>
      </c>
    </row>
    <row r="34" spans="1:16" ht="45.75" customHeight="1" x14ac:dyDescent="0.2">
      <c r="B34" s="163">
        <v>7</v>
      </c>
      <c r="C34" s="168">
        <f t="shared" si="2"/>
        <v>37422</v>
      </c>
      <c r="D34" s="17" t="s">
        <v>7</v>
      </c>
      <c r="E34" s="9"/>
      <c r="F34" s="9"/>
      <c r="G34" s="9"/>
      <c r="H34" s="29" t="s">
        <v>523</v>
      </c>
      <c r="I34" s="6"/>
      <c r="J34" s="168">
        <v>7</v>
      </c>
      <c r="K34" s="168">
        <f t="shared" si="3"/>
        <v>38682</v>
      </c>
      <c r="L34" s="17" t="s">
        <v>7</v>
      </c>
      <c r="M34" s="9"/>
      <c r="N34" s="9"/>
      <c r="O34" s="9"/>
      <c r="P34" s="134" t="s">
        <v>524</v>
      </c>
    </row>
    <row r="35" spans="1:16" ht="94.5" customHeight="1" x14ac:dyDescent="0.2">
      <c r="B35" s="163">
        <v>8</v>
      </c>
      <c r="C35" s="168">
        <f t="shared" si="2"/>
        <v>37478</v>
      </c>
      <c r="D35" s="17" t="s">
        <v>7</v>
      </c>
      <c r="E35" s="9"/>
      <c r="F35" s="9"/>
      <c r="G35" s="9"/>
      <c r="H35" s="24" t="s">
        <v>816</v>
      </c>
      <c r="I35" s="6"/>
      <c r="J35" s="168">
        <v>8</v>
      </c>
      <c r="K35" s="168">
        <f t="shared" si="3"/>
        <v>38738</v>
      </c>
      <c r="L35" s="17" t="s">
        <v>7</v>
      </c>
      <c r="M35" s="9"/>
      <c r="N35" s="9"/>
      <c r="O35" s="9"/>
      <c r="P35" s="134" t="s">
        <v>817</v>
      </c>
    </row>
    <row r="36" spans="1:16" ht="112.5" customHeight="1" x14ac:dyDescent="0.2">
      <c r="B36" s="163">
        <v>9</v>
      </c>
      <c r="C36" s="168">
        <f t="shared" si="2"/>
        <v>37534</v>
      </c>
      <c r="D36" s="17" t="s">
        <v>7</v>
      </c>
      <c r="E36" s="9"/>
      <c r="F36" s="9"/>
      <c r="G36" s="9"/>
      <c r="H36" s="24" t="s">
        <v>885</v>
      </c>
      <c r="I36" s="6"/>
      <c r="J36" s="168">
        <v>9</v>
      </c>
      <c r="K36" s="168">
        <f t="shared" si="3"/>
        <v>38794</v>
      </c>
      <c r="L36" s="17" t="s">
        <v>7</v>
      </c>
      <c r="M36" s="9"/>
      <c r="N36" s="9"/>
      <c r="O36" s="9"/>
      <c r="P36" s="134" t="s">
        <v>886</v>
      </c>
    </row>
    <row r="37" spans="1:16" ht="108.75" customHeight="1" x14ac:dyDescent="0.2">
      <c r="B37" s="163">
        <v>10</v>
      </c>
      <c r="C37" s="168">
        <f t="shared" si="2"/>
        <v>37590</v>
      </c>
      <c r="D37" s="17" t="s">
        <v>7</v>
      </c>
      <c r="E37" s="9"/>
      <c r="F37" s="9"/>
      <c r="G37" s="9"/>
      <c r="H37" s="24" t="s">
        <v>830</v>
      </c>
      <c r="I37" s="6"/>
      <c r="J37" s="168">
        <v>10</v>
      </c>
      <c r="K37" s="168">
        <f t="shared" si="3"/>
        <v>38850</v>
      </c>
      <c r="L37" s="17" t="s">
        <v>7</v>
      </c>
      <c r="M37" s="9"/>
      <c r="N37" s="9"/>
      <c r="O37" s="9"/>
      <c r="P37" s="134" t="s">
        <v>831</v>
      </c>
    </row>
    <row r="38" spans="1:16" x14ac:dyDescent="0.2">
      <c r="B38" s="227">
        <v>11</v>
      </c>
      <c r="C38" s="230">
        <f t="shared" si="2"/>
        <v>37646</v>
      </c>
      <c r="D38" s="17"/>
      <c r="E38" s="9"/>
      <c r="F38" s="9"/>
      <c r="G38" s="9"/>
      <c r="H38" s="9"/>
      <c r="I38" s="6"/>
      <c r="J38" s="230">
        <v>11</v>
      </c>
      <c r="K38" s="230">
        <f t="shared" si="3"/>
        <v>38906</v>
      </c>
      <c r="L38" s="17"/>
      <c r="M38" s="9"/>
      <c r="N38" s="9"/>
      <c r="O38" s="9"/>
      <c r="P38" s="113"/>
    </row>
    <row r="39" spans="1:16" x14ac:dyDescent="0.2">
      <c r="B39" s="227">
        <v>12</v>
      </c>
      <c r="C39" s="230">
        <f t="shared" si="2"/>
        <v>37702</v>
      </c>
      <c r="D39" s="17"/>
      <c r="E39" s="9"/>
      <c r="F39" s="9"/>
      <c r="G39" s="9"/>
      <c r="H39" s="9"/>
      <c r="I39" s="6"/>
      <c r="J39" s="230">
        <v>12</v>
      </c>
      <c r="K39" s="230">
        <f t="shared" si="3"/>
        <v>38962</v>
      </c>
      <c r="L39" s="17"/>
      <c r="M39" s="9"/>
      <c r="N39" s="9"/>
      <c r="O39" s="9"/>
      <c r="P39" s="113"/>
    </row>
    <row r="40" spans="1:16" x14ac:dyDescent="0.2">
      <c r="B40" s="227">
        <v>13</v>
      </c>
      <c r="C40" s="230">
        <f t="shared" si="2"/>
        <v>37758</v>
      </c>
      <c r="D40" s="17"/>
      <c r="E40" s="9"/>
      <c r="F40" s="9"/>
      <c r="G40" s="9"/>
      <c r="H40" s="9"/>
      <c r="I40" s="6"/>
      <c r="J40" s="230">
        <v>13</v>
      </c>
      <c r="K40" s="230">
        <f t="shared" si="3"/>
        <v>39018</v>
      </c>
      <c r="L40" s="17"/>
      <c r="M40" s="9"/>
      <c r="N40" s="9"/>
      <c r="O40" s="9"/>
      <c r="P40" s="113"/>
    </row>
    <row r="41" spans="1:16" x14ac:dyDescent="0.2">
      <c r="B41" s="227">
        <v>14</v>
      </c>
      <c r="C41" s="230">
        <f t="shared" si="2"/>
        <v>37814</v>
      </c>
      <c r="D41" s="17"/>
      <c r="E41" s="9"/>
      <c r="F41" s="9"/>
      <c r="G41" s="9"/>
      <c r="H41" s="9"/>
      <c r="I41" s="6"/>
      <c r="J41" s="230">
        <v>14</v>
      </c>
      <c r="K41" s="230">
        <f t="shared" si="3"/>
        <v>39074</v>
      </c>
      <c r="L41" s="17"/>
      <c r="M41" s="9"/>
      <c r="N41" s="9"/>
      <c r="O41" s="9"/>
      <c r="P41" s="113"/>
    </row>
    <row r="42" spans="1:16" x14ac:dyDescent="0.2">
      <c r="B42" s="227">
        <v>15</v>
      </c>
      <c r="C42" s="230">
        <f t="shared" si="2"/>
        <v>37870</v>
      </c>
      <c r="D42" s="17"/>
      <c r="E42" s="9"/>
      <c r="F42" s="9"/>
      <c r="G42" s="9"/>
      <c r="H42" s="9"/>
      <c r="I42" s="6"/>
      <c r="J42" s="230">
        <v>15</v>
      </c>
      <c r="K42" s="230">
        <f t="shared" si="3"/>
        <v>39130</v>
      </c>
      <c r="L42" s="17"/>
      <c r="M42" s="9"/>
      <c r="N42" s="9"/>
      <c r="O42" s="9"/>
      <c r="P42" s="113"/>
    </row>
    <row r="43" spans="1:16" x14ac:dyDescent="0.2">
      <c r="B43" s="227">
        <v>16</v>
      </c>
      <c r="C43" s="230">
        <f t="shared" si="2"/>
        <v>37926</v>
      </c>
      <c r="D43" s="17"/>
      <c r="E43" s="9"/>
      <c r="F43" s="9"/>
      <c r="G43" s="9"/>
      <c r="H43" s="9"/>
      <c r="I43" s="6"/>
      <c r="J43" s="230">
        <v>16</v>
      </c>
      <c r="K43" s="230">
        <f t="shared" si="3"/>
        <v>39186</v>
      </c>
      <c r="L43" s="17"/>
      <c r="M43" s="9"/>
      <c r="N43" s="9"/>
      <c r="O43" s="9"/>
      <c r="P43" s="113"/>
    </row>
    <row r="44" spans="1:16" x14ac:dyDescent="0.2">
      <c r="B44" s="227">
        <v>17</v>
      </c>
      <c r="C44" s="230">
        <f t="shared" si="2"/>
        <v>37982</v>
      </c>
      <c r="D44" s="17"/>
      <c r="E44" s="9"/>
      <c r="F44" s="9"/>
      <c r="G44" s="9"/>
      <c r="H44" s="9"/>
      <c r="I44" s="6"/>
      <c r="J44" s="230">
        <v>17</v>
      </c>
      <c r="K44" s="230">
        <f t="shared" si="3"/>
        <v>39242</v>
      </c>
      <c r="L44" s="17"/>
      <c r="M44" s="9"/>
      <c r="N44" s="9"/>
      <c r="O44" s="9"/>
      <c r="P44" s="113"/>
    </row>
    <row r="45" spans="1:16" x14ac:dyDescent="0.2">
      <c r="B45" s="227">
        <v>18</v>
      </c>
      <c r="C45" s="230">
        <f t="shared" si="2"/>
        <v>38038</v>
      </c>
      <c r="D45" s="17"/>
      <c r="E45" s="9"/>
      <c r="F45" s="9"/>
      <c r="G45" s="9"/>
      <c r="H45" s="9"/>
      <c r="I45" s="6"/>
      <c r="J45" s="230">
        <v>18</v>
      </c>
      <c r="K45" s="230">
        <f t="shared" si="3"/>
        <v>39298</v>
      </c>
      <c r="L45" s="17"/>
      <c r="M45" s="9"/>
      <c r="N45" s="9"/>
      <c r="O45" s="9"/>
      <c r="P45" s="113"/>
    </row>
    <row r="46" spans="1:16" x14ac:dyDescent="0.2">
      <c r="B46" s="227">
        <v>19</v>
      </c>
      <c r="C46" s="230">
        <f t="shared" si="2"/>
        <v>38094</v>
      </c>
      <c r="D46" s="17"/>
      <c r="E46" s="9"/>
      <c r="F46" s="9"/>
      <c r="G46" s="9"/>
      <c r="H46" s="9"/>
      <c r="I46" s="6"/>
      <c r="J46" s="230">
        <v>19</v>
      </c>
      <c r="K46" s="230">
        <f t="shared" si="3"/>
        <v>39354</v>
      </c>
      <c r="L46" s="17"/>
      <c r="M46" s="9"/>
      <c r="N46" s="9"/>
      <c r="O46" s="9"/>
      <c r="P46" s="113"/>
    </row>
    <row r="47" spans="1:16" ht="13.5" thickBot="1" x14ac:dyDescent="0.25">
      <c r="B47" s="228">
        <v>20</v>
      </c>
      <c r="C47" s="231">
        <f t="shared" si="2"/>
        <v>38150</v>
      </c>
      <c r="D47" s="173"/>
      <c r="E47" s="174"/>
      <c r="F47" s="174"/>
      <c r="G47" s="174"/>
      <c r="H47" s="174"/>
      <c r="I47" s="81"/>
      <c r="J47" s="231">
        <v>20</v>
      </c>
      <c r="K47" s="231">
        <f t="shared" si="3"/>
        <v>39410</v>
      </c>
      <c r="L47" s="173"/>
      <c r="M47" s="174"/>
      <c r="N47" s="174"/>
      <c r="O47" s="174"/>
      <c r="P47" s="184"/>
    </row>
    <row r="48" spans="1:16" x14ac:dyDescent="0.2">
      <c r="A48" s="412">
        <v>3</v>
      </c>
      <c r="B48" s="83"/>
      <c r="C48" s="83"/>
      <c r="D48" s="141"/>
      <c r="E48" s="418" t="s">
        <v>49</v>
      </c>
      <c r="F48" s="419"/>
      <c r="G48" s="419" t="s">
        <v>50</v>
      </c>
      <c r="H48" s="419"/>
      <c r="I48" s="88" t="s">
        <v>462</v>
      </c>
      <c r="J48" s="419" t="s">
        <v>43</v>
      </c>
      <c r="K48" s="419"/>
      <c r="L48" s="89" t="s">
        <v>465</v>
      </c>
      <c r="M48" s="83"/>
      <c r="N48" s="83"/>
      <c r="O48" s="83"/>
      <c r="P48" s="83"/>
    </row>
    <row r="49" spans="1:16" ht="16.5" thickBot="1" x14ac:dyDescent="0.3">
      <c r="A49" s="413"/>
      <c r="B49" s="83"/>
      <c r="C49" s="83"/>
      <c r="D49" s="142"/>
      <c r="E49" s="414" t="s">
        <v>140</v>
      </c>
      <c r="F49" s="415"/>
      <c r="G49" s="415"/>
      <c r="H49" s="415"/>
      <c r="I49" s="415"/>
      <c r="J49" s="415"/>
      <c r="K49" s="415"/>
      <c r="L49" s="417"/>
      <c r="M49" s="83"/>
      <c r="N49" s="83"/>
      <c r="O49" s="83"/>
      <c r="P49" s="83"/>
    </row>
    <row r="50" spans="1:16" ht="13.5" thickBot="1" x14ac:dyDescent="0.25">
      <c r="B50" s="92" t="s">
        <v>111</v>
      </c>
      <c r="C50" s="93" t="s">
        <v>112</v>
      </c>
      <c r="D50" s="94" t="s">
        <v>113</v>
      </c>
      <c r="E50" s="95" t="s">
        <v>114</v>
      </c>
      <c r="F50" s="95" t="s">
        <v>115</v>
      </c>
      <c r="G50" s="95" t="s">
        <v>116</v>
      </c>
      <c r="H50" s="96" t="s">
        <v>117</v>
      </c>
      <c r="I50" s="75"/>
      <c r="J50" s="92" t="s">
        <v>111</v>
      </c>
      <c r="K50" s="93" t="s">
        <v>118</v>
      </c>
      <c r="L50" s="94" t="s">
        <v>113</v>
      </c>
      <c r="M50" s="95" t="s">
        <v>114</v>
      </c>
      <c r="N50" s="95" t="s">
        <v>115</v>
      </c>
      <c r="O50" s="95" t="s">
        <v>116</v>
      </c>
      <c r="P50" s="96" t="s">
        <v>117</v>
      </c>
    </row>
    <row r="51" spans="1:16" ht="25.5" x14ac:dyDescent="0.2">
      <c r="B51" s="220">
        <v>1</v>
      </c>
      <c r="C51" s="221">
        <f>38248-1204+B51*28</f>
        <v>37072</v>
      </c>
      <c r="D51" s="66" t="s">
        <v>7</v>
      </c>
      <c r="E51" s="100"/>
      <c r="F51" s="100"/>
      <c r="G51" s="100"/>
      <c r="H51" s="101" t="s">
        <v>303</v>
      </c>
      <c r="I51" s="6"/>
      <c r="J51" s="221">
        <v>1</v>
      </c>
      <c r="K51" s="221">
        <f>38248+56+J51*28</f>
        <v>38332</v>
      </c>
      <c r="L51" s="66" t="s">
        <v>7</v>
      </c>
      <c r="M51" s="100"/>
      <c r="N51" s="100"/>
      <c r="O51" s="100"/>
      <c r="P51" s="284" t="s">
        <v>304</v>
      </c>
    </row>
    <row r="52" spans="1:16" x14ac:dyDescent="0.2">
      <c r="B52" s="163">
        <v>2</v>
      </c>
      <c r="C52" s="168">
        <f>38248-1204+B52*28</f>
        <v>37100</v>
      </c>
      <c r="D52" s="20" t="s">
        <v>7</v>
      </c>
      <c r="E52" s="9"/>
      <c r="F52" s="9"/>
      <c r="G52" s="9"/>
      <c r="H52" s="29" t="s">
        <v>300</v>
      </c>
      <c r="I52" s="6"/>
      <c r="J52" s="168">
        <v>2</v>
      </c>
      <c r="K52" s="168">
        <f>38248+56+J52*28</f>
        <v>38360</v>
      </c>
      <c r="L52" s="20" t="s">
        <v>7</v>
      </c>
      <c r="M52" s="46"/>
      <c r="N52" s="46"/>
      <c r="O52" s="46"/>
      <c r="P52" s="265" t="s">
        <v>301</v>
      </c>
    </row>
    <row r="53" spans="1:16" ht="25.5" x14ac:dyDescent="0.2">
      <c r="B53" s="163">
        <v>3</v>
      </c>
      <c r="C53" s="168">
        <f t="shared" ref="C53:C90" si="4">38248-1204+B53*28</f>
        <v>37128</v>
      </c>
      <c r="D53" s="20" t="s">
        <v>7</v>
      </c>
      <c r="E53" s="9"/>
      <c r="F53" s="9"/>
      <c r="G53" s="9"/>
      <c r="H53" s="29" t="s">
        <v>302</v>
      </c>
      <c r="I53" s="6"/>
      <c r="J53" s="168">
        <v>3</v>
      </c>
      <c r="K53" s="168">
        <f t="shared" ref="K53:K90" si="5">38248+56+J53*28</f>
        <v>38388</v>
      </c>
      <c r="L53" s="20" t="s">
        <v>7</v>
      </c>
      <c r="M53" s="46"/>
      <c r="N53" s="46"/>
      <c r="O53" s="46"/>
      <c r="P53" s="264" t="s">
        <v>302</v>
      </c>
    </row>
    <row r="54" spans="1:16" x14ac:dyDescent="0.2">
      <c r="B54" s="227">
        <v>4</v>
      </c>
      <c r="C54" s="230">
        <f t="shared" si="4"/>
        <v>37156</v>
      </c>
      <c r="D54" s="17"/>
      <c r="E54" s="9"/>
      <c r="F54" s="9"/>
      <c r="G54" s="9"/>
      <c r="H54" s="9"/>
      <c r="I54" s="6"/>
      <c r="J54" s="230">
        <v>4</v>
      </c>
      <c r="K54" s="230">
        <f t="shared" si="5"/>
        <v>38416</v>
      </c>
      <c r="L54" s="20"/>
      <c r="M54" s="46"/>
      <c r="N54" s="46"/>
      <c r="O54" s="46"/>
      <c r="P54" s="297"/>
    </row>
    <row r="55" spans="1:16" x14ac:dyDescent="0.2">
      <c r="B55" s="227">
        <v>5</v>
      </c>
      <c r="C55" s="230">
        <f t="shared" si="4"/>
        <v>37184</v>
      </c>
      <c r="D55" s="17"/>
      <c r="E55" s="9"/>
      <c r="F55" s="9"/>
      <c r="G55" s="9"/>
      <c r="H55" s="9"/>
      <c r="I55" s="6"/>
      <c r="J55" s="230">
        <v>5</v>
      </c>
      <c r="K55" s="230">
        <f t="shared" si="5"/>
        <v>38444</v>
      </c>
      <c r="L55" s="20"/>
      <c r="M55" s="46"/>
      <c r="N55" s="46"/>
      <c r="O55" s="46"/>
      <c r="P55" s="297"/>
    </row>
    <row r="56" spans="1:16" ht="25.5" x14ac:dyDescent="0.2">
      <c r="B56" s="163">
        <v>6</v>
      </c>
      <c r="C56" s="168">
        <f t="shared" si="4"/>
        <v>37212</v>
      </c>
      <c r="D56" s="17" t="s">
        <v>7</v>
      </c>
      <c r="E56" s="9"/>
      <c r="F56" s="9"/>
      <c r="G56" s="9"/>
      <c r="H56" s="29" t="s">
        <v>557</v>
      </c>
      <c r="I56" s="6"/>
      <c r="J56" s="168">
        <v>6</v>
      </c>
      <c r="K56" s="168">
        <f t="shared" si="5"/>
        <v>38472</v>
      </c>
      <c r="L56" s="20" t="s">
        <v>7</v>
      </c>
      <c r="M56" s="46"/>
      <c r="N56" s="46"/>
      <c r="O56" s="46"/>
      <c r="P56" s="265" t="s">
        <v>557</v>
      </c>
    </row>
    <row r="57" spans="1:16" ht="38.25" x14ac:dyDescent="0.2">
      <c r="B57" s="163">
        <v>7</v>
      </c>
      <c r="C57" s="168">
        <f t="shared" si="4"/>
        <v>37240</v>
      </c>
      <c r="D57" s="17" t="s">
        <v>7</v>
      </c>
      <c r="E57" s="9"/>
      <c r="F57" s="9"/>
      <c r="G57" s="9"/>
      <c r="H57" s="38" t="s">
        <v>717</v>
      </c>
      <c r="I57" s="6"/>
      <c r="J57" s="168">
        <v>7</v>
      </c>
      <c r="K57" s="168">
        <f t="shared" si="5"/>
        <v>38500</v>
      </c>
      <c r="L57" s="17" t="s">
        <v>7</v>
      </c>
      <c r="M57" s="9"/>
      <c r="N57" s="9"/>
      <c r="O57" s="9"/>
      <c r="P57" s="170" t="s">
        <v>718</v>
      </c>
    </row>
    <row r="58" spans="1:16" ht="38.25" x14ac:dyDescent="0.2">
      <c r="B58" s="163">
        <v>8</v>
      </c>
      <c r="C58" s="168">
        <f t="shared" si="4"/>
        <v>37268</v>
      </c>
      <c r="D58" s="17" t="s">
        <v>7</v>
      </c>
      <c r="E58" s="9"/>
      <c r="F58" s="9"/>
      <c r="G58" s="9"/>
      <c r="H58" s="24" t="s">
        <v>607</v>
      </c>
      <c r="I58" s="6"/>
      <c r="J58" s="168">
        <v>8</v>
      </c>
      <c r="K58" s="168">
        <f t="shared" si="5"/>
        <v>38528</v>
      </c>
      <c r="L58" s="17" t="s">
        <v>7</v>
      </c>
      <c r="M58" s="46"/>
      <c r="N58" s="46"/>
      <c r="O58" s="46"/>
      <c r="P58" s="257" t="s">
        <v>608</v>
      </c>
    </row>
    <row r="59" spans="1:16" ht="38.25" customHeight="1" x14ac:dyDescent="0.2">
      <c r="B59" s="163">
        <v>9</v>
      </c>
      <c r="C59" s="168">
        <f t="shared" si="4"/>
        <v>37296</v>
      </c>
      <c r="D59" s="17" t="s">
        <v>7</v>
      </c>
      <c r="E59" s="9"/>
      <c r="F59" s="9"/>
      <c r="G59" s="9"/>
      <c r="H59" s="29" t="s">
        <v>807</v>
      </c>
      <c r="I59" s="6"/>
      <c r="J59" s="168">
        <v>9</v>
      </c>
      <c r="K59" s="168">
        <f t="shared" si="5"/>
        <v>38556</v>
      </c>
      <c r="L59" s="17" t="s">
        <v>7</v>
      </c>
      <c r="M59" s="46"/>
      <c r="N59" s="46"/>
      <c r="O59" s="46"/>
      <c r="P59" s="265" t="s">
        <v>808</v>
      </c>
    </row>
    <row r="60" spans="1:16" ht="25.5" x14ac:dyDescent="0.2">
      <c r="B60" s="163">
        <v>10</v>
      </c>
      <c r="C60" s="168">
        <f t="shared" si="4"/>
        <v>37324</v>
      </c>
      <c r="D60" s="17" t="s">
        <v>7</v>
      </c>
      <c r="E60" s="9"/>
      <c r="F60" s="9"/>
      <c r="G60" s="9"/>
      <c r="H60" s="38" t="s">
        <v>668</v>
      </c>
      <c r="I60" s="6"/>
      <c r="J60" s="168">
        <v>10</v>
      </c>
      <c r="K60" s="168">
        <f t="shared" si="5"/>
        <v>38584</v>
      </c>
      <c r="L60" s="17" t="s">
        <v>7</v>
      </c>
      <c r="M60" s="9"/>
      <c r="N60" s="9"/>
      <c r="O60" s="9"/>
      <c r="P60" s="179" t="s">
        <v>669</v>
      </c>
    </row>
    <row r="61" spans="1:16" x14ac:dyDescent="0.2">
      <c r="B61" s="163">
        <v>11</v>
      </c>
      <c r="C61" s="168">
        <f t="shared" si="4"/>
        <v>37352</v>
      </c>
      <c r="D61" s="17" t="s">
        <v>7</v>
      </c>
      <c r="E61" s="9"/>
      <c r="F61" s="9"/>
      <c r="G61" s="9"/>
      <c r="H61" s="38" t="s">
        <v>374</v>
      </c>
      <c r="I61" s="6"/>
      <c r="J61" s="168">
        <v>11</v>
      </c>
      <c r="K61" s="168">
        <f t="shared" si="5"/>
        <v>38612</v>
      </c>
      <c r="L61" s="20" t="s">
        <v>7</v>
      </c>
      <c r="M61" s="46"/>
      <c r="N61" s="46"/>
      <c r="O61" s="46"/>
      <c r="P61" s="264" t="s">
        <v>382</v>
      </c>
    </row>
    <row r="62" spans="1:16" ht="25.5" x14ac:dyDescent="0.2">
      <c r="B62" s="227">
        <v>12</v>
      </c>
      <c r="C62" s="230">
        <f t="shared" si="4"/>
        <v>37380</v>
      </c>
      <c r="D62" s="17" t="s">
        <v>7</v>
      </c>
      <c r="E62" s="9"/>
      <c r="F62" s="9"/>
      <c r="G62" s="9"/>
      <c r="H62" s="29" t="s">
        <v>657</v>
      </c>
      <c r="I62" s="6"/>
      <c r="J62" s="230">
        <v>12</v>
      </c>
      <c r="K62" s="230">
        <f t="shared" si="5"/>
        <v>38640</v>
      </c>
      <c r="L62" s="20" t="s">
        <v>7</v>
      </c>
      <c r="M62" s="46"/>
      <c r="N62" s="46"/>
      <c r="O62" s="46"/>
      <c r="P62" s="264" t="s">
        <v>658</v>
      </c>
    </row>
    <row r="63" spans="1:16" x14ac:dyDescent="0.2">
      <c r="B63" s="227">
        <v>13</v>
      </c>
      <c r="C63" s="230">
        <f t="shared" si="4"/>
        <v>37408</v>
      </c>
      <c r="D63" s="17"/>
      <c r="E63" s="9"/>
      <c r="F63" s="9"/>
      <c r="G63" s="9"/>
      <c r="H63" s="38" t="s">
        <v>504</v>
      </c>
      <c r="I63" s="6"/>
      <c r="J63" s="230">
        <v>13</v>
      </c>
      <c r="K63" s="230">
        <f t="shared" si="5"/>
        <v>38668</v>
      </c>
      <c r="L63" s="20"/>
      <c r="M63" s="46"/>
      <c r="N63" s="46"/>
      <c r="O63" s="46"/>
      <c r="P63" s="278" t="s">
        <v>504</v>
      </c>
    </row>
    <row r="64" spans="1:16" x14ac:dyDescent="0.2">
      <c r="B64" s="163">
        <v>14</v>
      </c>
      <c r="C64" s="168">
        <f t="shared" si="4"/>
        <v>37436</v>
      </c>
      <c r="D64" s="17" t="s">
        <v>7</v>
      </c>
      <c r="E64" s="9"/>
      <c r="F64" s="9"/>
      <c r="G64" s="9"/>
      <c r="H64" s="29" t="s">
        <v>590</v>
      </c>
      <c r="I64" s="6"/>
      <c r="J64" s="168">
        <v>14</v>
      </c>
      <c r="K64" s="168">
        <f t="shared" si="5"/>
        <v>38696</v>
      </c>
      <c r="L64" s="17" t="s">
        <v>7</v>
      </c>
      <c r="M64" s="46"/>
      <c r="N64" s="46"/>
      <c r="O64" s="46"/>
      <c r="P64" s="264" t="s">
        <v>591</v>
      </c>
    </row>
    <row r="65" spans="2:16" x14ac:dyDescent="0.2">
      <c r="B65" s="163">
        <v>15</v>
      </c>
      <c r="C65" s="168">
        <f t="shared" si="4"/>
        <v>37464</v>
      </c>
      <c r="D65" s="17" t="s">
        <v>7</v>
      </c>
      <c r="E65" s="9"/>
      <c r="F65" s="9"/>
      <c r="G65" s="9"/>
      <c r="H65" s="24" t="s">
        <v>814</v>
      </c>
      <c r="I65" s="6"/>
      <c r="J65" s="168">
        <v>15</v>
      </c>
      <c r="K65" s="168">
        <f t="shared" si="5"/>
        <v>38724</v>
      </c>
      <c r="L65" s="17" t="s">
        <v>7</v>
      </c>
      <c r="M65" s="46"/>
      <c r="N65" s="46"/>
      <c r="O65" s="46"/>
      <c r="P65" s="265" t="s">
        <v>815</v>
      </c>
    </row>
    <row r="66" spans="2:16" ht="99.75" customHeight="1" x14ac:dyDescent="0.2">
      <c r="B66" s="163">
        <v>16</v>
      </c>
      <c r="C66" s="168">
        <f t="shared" si="4"/>
        <v>37492</v>
      </c>
      <c r="D66" s="17" t="s">
        <v>7</v>
      </c>
      <c r="E66" s="9"/>
      <c r="F66" s="9"/>
      <c r="G66" s="9"/>
      <c r="H66" s="24" t="s">
        <v>558</v>
      </c>
      <c r="I66" s="6"/>
      <c r="J66" s="168">
        <v>16</v>
      </c>
      <c r="K66" s="168">
        <f t="shared" si="5"/>
        <v>38752</v>
      </c>
      <c r="L66" s="17" t="s">
        <v>7</v>
      </c>
      <c r="M66" s="46"/>
      <c r="N66" s="46"/>
      <c r="O66" s="46"/>
      <c r="P66" s="265" t="s">
        <v>559</v>
      </c>
    </row>
    <row r="67" spans="2:16" ht="69.75" customHeight="1" x14ac:dyDescent="0.2">
      <c r="B67" s="163">
        <v>17</v>
      </c>
      <c r="C67" s="168">
        <f t="shared" si="4"/>
        <v>37520</v>
      </c>
      <c r="D67" s="17" t="s">
        <v>7</v>
      </c>
      <c r="E67" s="9"/>
      <c r="F67" s="9"/>
      <c r="G67" s="9"/>
      <c r="H67" s="24" t="s">
        <v>824</v>
      </c>
      <c r="I67" s="6"/>
      <c r="J67" s="168">
        <v>17</v>
      </c>
      <c r="K67" s="168">
        <f t="shared" si="5"/>
        <v>38780</v>
      </c>
      <c r="L67" s="17" t="s">
        <v>7</v>
      </c>
      <c r="M67" s="9"/>
      <c r="N67" s="9"/>
      <c r="O67" s="9"/>
      <c r="P67" s="134" t="s">
        <v>825</v>
      </c>
    </row>
    <row r="68" spans="2:16" ht="76.5" customHeight="1" x14ac:dyDescent="0.2">
      <c r="B68" s="163">
        <v>18</v>
      </c>
      <c r="C68" s="168">
        <f t="shared" si="4"/>
        <v>37548</v>
      </c>
      <c r="D68" s="17" t="s">
        <v>7</v>
      </c>
      <c r="E68" s="9"/>
      <c r="F68" s="9"/>
      <c r="G68" s="9"/>
      <c r="H68" s="24" t="s">
        <v>644</v>
      </c>
      <c r="I68" s="6"/>
      <c r="J68" s="168">
        <v>18</v>
      </c>
      <c r="K68" s="168">
        <f t="shared" si="5"/>
        <v>38808</v>
      </c>
      <c r="L68" s="17" t="s">
        <v>7</v>
      </c>
      <c r="M68" s="46"/>
      <c r="N68" s="46"/>
      <c r="O68" s="46"/>
      <c r="P68" s="265" t="s">
        <v>645</v>
      </c>
    </row>
    <row r="69" spans="2:16" ht="32.25" customHeight="1" x14ac:dyDescent="0.2">
      <c r="B69" s="163">
        <v>19</v>
      </c>
      <c r="C69" s="168">
        <f t="shared" si="4"/>
        <v>37576</v>
      </c>
      <c r="D69" s="17" t="s">
        <v>7</v>
      </c>
      <c r="E69" s="9"/>
      <c r="F69" s="9"/>
      <c r="G69" s="9"/>
      <c r="H69" s="24" t="s">
        <v>759</v>
      </c>
      <c r="I69" s="6"/>
      <c r="J69" s="168">
        <v>19</v>
      </c>
      <c r="K69" s="168">
        <f t="shared" si="5"/>
        <v>38836</v>
      </c>
      <c r="L69" s="17" t="s">
        <v>7</v>
      </c>
      <c r="M69" s="46"/>
      <c r="N69" s="46"/>
      <c r="O69" s="46"/>
      <c r="P69" s="265" t="s">
        <v>760</v>
      </c>
    </row>
    <row r="70" spans="2:16" ht="113.25" customHeight="1" x14ac:dyDescent="0.2">
      <c r="B70" s="163">
        <v>20</v>
      </c>
      <c r="C70" s="168">
        <f t="shared" si="4"/>
        <v>37604</v>
      </c>
      <c r="D70" s="17" t="s">
        <v>7</v>
      </c>
      <c r="E70" s="9"/>
      <c r="F70" s="9"/>
      <c r="G70" s="9"/>
      <c r="H70" s="24" t="s">
        <v>828</v>
      </c>
      <c r="I70" s="6"/>
      <c r="J70" s="168">
        <v>20</v>
      </c>
      <c r="K70" s="168">
        <f t="shared" si="5"/>
        <v>38864</v>
      </c>
      <c r="L70" s="17" t="s">
        <v>7</v>
      </c>
      <c r="M70" s="46"/>
      <c r="N70" s="46"/>
      <c r="O70" s="46"/>
      <c r="P70" s="265" t="s">
        <v>829</v>
      </c>
    </row>
    <row r="71" spans="2:16" x14ac:dyDescent="0.2">
      <c r="B71" s="227">
        <v>21</v>
      </c>
      <c r="C71" s="230">
        <f t="shared" si="4"/>
        <v>37632</v>
      </c>
      <c r="D71" s="17"/>
      <c r="E71" s="9"/>
      <c r="F71" s="9"/>
      <c r="G71" s="9"/>
      <c r="H71" s="9"/>
      <c r="I71" s="6"/>
      <c r="J71" s="230">
        <v>21</v>
      </c>
      <c r="K71" s="230">
        <f t="shared" si="5"/>
        <v>38892</v>
      </c>
      <c r="L71" s="20"/>
      <c r="M71" s="46"/>
      <c r="N71" s="46"/>
      <c r="O71" s="46"/>
      <c r="P71" s="297"/>
    </row>
    <row r="72" spans="2:16" x14ac:dyDescent="0.2">
      <c r="B72" s="227">
        <v>22</v>
      </c>
      <c r="C72" s="230">
        <f t="shared" si="4"/>
        <v>37660</v>
      </c>
      <c r="D72" s="17"/>
      <c r="E72" s="9"/>
      <c r="F72" s="9"/>
      <c r="G72" s="9"/>
      <c r="H72" s="9"/>
      <c r="I72" s="6"/>
      <c r="J72" s="230">
        <v>22</v>
      </c>
      <c r="K72" s="230">
        <f t="shared" si="5"/>
        <v>38920</v>
      </c>
      <c r="L72" s="20"/>
      <c r="M72" s="46"/>
      <c r="N72" s="46"/>
      <c r="O72" s="46"/>
      <c r="P72" s="297"/>
    </row>
    <row r="73" spans="2:16" x14ac:dyDescent="0.2">
      <c r="B73" s="227">
        <v>23</v>
      </c>
      <c r="C73" s="230">
        <f t="shared" si="4"/>
        <v>37688</v>
      </c>
      <c r="D73" s="17"/>
      <c r="E73" s="9"/>
      <c r="F73" s="9"/>
      <c r="G73" s="9"/>
      <c r="H73" s="9"/>
      <c r="I73" s="6"/>
      <c r="J73" s="230">
        <v>23</v>
      </c>
      <c r="K73" s="230">
        <f t="shared" si="5"/>
        <v>38948</v>
      </c>
      <c r="L73" s="20"/>
      <c r="M73" s="46"/>
      <c r="N73" s="46"/>
      <c r="O73" s="46"/>
      <c r="P73" s="297"/>
    </row>
    <row r="74" spans="2:16" x14ac:dyDescent="0.2">
      <c r="B74" s="227">
        <v>24</v>
      </c>
      <c r="C74" s="230">
        <f t="shared" si="4"/>
        <v>37716</v>
      </c>
      <c r="D74" s="17"/>
      <c r="E74" s="9"/>
      <c r="F74" s="9"/>
      <c r="G74" s="9"/>
      <c r="H74" s="9"/>
      <c r="I74" s="6"/>
      <c r="J74" s="230">
        <v>24</v>
      </c>
      <c r="K74" s="230">
        <f t="shared" si="5"/>
        <v>38976</v>
      </c>
      <c r="L74" s="20"/>
      <c r="M74" s="46"/>
      <c r="N74" s="46"/>
      <c r="O74" s="46"/>
      <c r="P74" s="297"/>
    </row>
    <row r="75" spans="2:16" x14ac:dyDescent="0.2">
      <c r="B75" s="227">
        <v>25</v>
      </c>
      <c r="C75" s="230">
        <f t="shared" si="4"/>
        <v>37744</v>
      </c>
      <c r="D75" s="17"/>
      <c r="E75" s="9"/>
      <c r="F75" s="9"/>
      <c r="G75" s="9"/>
      <c r="H75" s="9"/>
      <c r="I75" s="6"/>
      <c r="J75" s="230">
        <v>25</v>
      </c>
      <c r="K75" s="230">
        <f t="shared" si="5"/>
        <v>39004</v>
      </c>
      <c r="L75" s="20"/>
      <c r="M75" s="46"/>
      <c r="N75" s="46"/>
      <c r="O75" s="46"/>
      <c r="P75" s="297"/>
    </row>
    <row r="76" spans="2:16" x14ac:dyDescent="0.2">
      <c r="B76" s="227">
        <v>26</v>
      </c>
      <c r="C76" s="230">
        <f t="shared" si="4"/>
        <v>37772</v>
      </c>
      <c r="D76" s="17"/>
      <c r="E76" s="9"/>
      <c r="F76" s="9"/>
      <c r="G76" s="9"/>
      <c r="H76" s="38"/>
      <c r="I76" s="6"/>
      <c r="J76" s="230">
        <v>26</v>
      </c>
      <c r="K76" s="230">
        <f t="shared" si="5"/>
        <v>39032</v>
      </c>
      <c r="L76" s="20"/>
      <c r="M76" s="46"/>
      <c r="N76" s="46"/>
      <c r="O76" s="46"/>
      <c r="P76" s="297"/>
    </row>
    <row r="77" spans="2:16" x14ac:dyDescent="0.2">
      <c r="B77" s="227">
        <v>27</v>
      </c>
      <c r="C77" s="230">
        <f t="shared" si="4"/>
        <v>37800</v>
      </c>
      <c r="D77" s="17"/>
      <c r="E77" s="9"/>
      <c r="F77" s="9"/>
      <c r="G77" s="9"/>
      <c r="H77" s="9"/>
      <c r="I77" s="6"/>
      <c r="J77" s="230">
        <v>27</v>
      </c>
      <c r="K77" s="230">
        <f t="shared" si="5"/>
        <v>39060</v>
      </c>
      <c r="L77" s="20"/>
      <c r="M77" s="46"/>
      <c r="N77" s="46"/>
      <c r="O77" s="46"/>
      <c r="P77" s="297"/>
    </row>
    <row r="78" spans="2:16" x14ac:dyDescent="0.2">
      <c r="B78" s="227">
        <v>28</v>
      </c>
      <c r="C78" s="230">
        <f t="shared" si="4"/>
        <v>37828</v>
      </c>
      <c r="D78" s="17"/>
      <c r="E78" s="9"/>
      <c r="F78" s="9"/>
      <c r="G78" s="9"/>
      <c r="H78" s="9"/>
      <c r="I78" s="6"/>
      <c r="J78" s="230">
        <v>28</v>
      </c>
      <c r="K78" s="230">
        <f t="shared" si="5"/>
        <v>39088</v>
      </c>
      <c r="L78" s="20"/>
      <c r="M78" s="46"/>
      <c r="N78" s="46"/>
      <c r="O78" s="46"/>
      <c r="P78" s="297"/>
    </row>
    <row r="79" spans="2:16" x14ac:dyDescent="0.2">
      <c r="B79" s="227">
        <v>29</v>
      </c>
      <c r="C79" s="230">
        <f t="shared" si="4"/>
        <v>37856</v>
      </c>
      <c r="D79" s="17"/>
      <c r="E79" s="9"/>
      <c r="F79" s="9"/>
      <c r="G79" s="9"/>
      <c r="H79" s="9"/>
      <c r="I79" s="6"/>
      <c r="J79" s="230">
        <v>29</v>
      </c>
      <c r="K79" s="230">
        <f t="shared" si="5"/>
        <v>39116</v>
      </c>
      <c r="L79" s="20"/>
      <c r="M79" s="46"/>
      <c r="N79" s="46"/>
      <c r="O79" s="46"/>
      <c r="P79" s="297"/>
    </row>
    <row r="80" spans="2:16" x14ac:dyDescent="0.2">
      <c r="B80" s="227">
        <v>30</v>
      </c>
      <c r="C80" s="230">
        <f t="shared" si="4"/>
        <v>37884</v>
      </c>
      <c r="D80" s="17"/>
      <c r="E80" s="9"/>
      <c r="F80" s="9"/>
      <c r="G80" s="9"/>
      <c r="H80" s="9"/>
      <c r="I80" s="6"/>
      <c r="J80" s="230">
        <v>30</v>
      </c>
      <c r="K80" s="230">
        <f t="shared" si="5"/>
        <v>39144</v>
      </c>
      <c r="L80" s="20"/>
      <c r="M80" s="46"/>
      <c r="N80" s="46"/>
      <c r="O80" s="46"/>
      <c r="P80" s="297"/>
    </row>
    <row r="81" spans="1:16" x14ac:dyDescent="0.2">
      <c r="B81" s="227">
        <v>31</v>
      </c>
      <c r="C81" s="230">
        <f t="shared" si="4"/>
        <v>37912</v>
      </c>
      <c r="D81" s="17"/>
      <c r="E81" s="9"/>
      <c r="F81" s="9"/>
      <c r="G81" s="9"/>
      <c r="H81" s="9"/>
      <c r="I81" s="6"/>
      <c r="J81" s="230">
        <v>31</v>
      </c>
      <c r="K81" s="230">
        <f t="shared" si="5"/>
        <v>39172</v>
      </c>
      <c r="L81" s="20"/>
      <c r="M81" s="46"/>
      <c r="N81" s="46"/>
      <c r="O81" s="46"/>
      <c r="P81" s="297"/>
    </row>
    <row r="82" spans="1:16" x14ac:dyDescent="0.2">
      <c r="B82" s="227">
        <v>32</v>
      </c>
      <c r="C82" s="230">
        <f t="shared" si="4"/>
        <v>37940</v>
      </c>
      <c r="D82" s="17"/>
      <c r="E82" s="9"/>
      <c r="F82" s="9"/>
      <c r="G82" s="9"/>
      <c r="H82" s="9"/>
      <c r="I82" s="6"/>
      <c r="J82" s="230">
        <v>32</v>
      </c>
      <c r="K82" s="230">
        <f t="shared" si="5"/>
        <v>39200</v>
      </c>
      <c r="L82" s="20"/>
      <c r="M82" s="46"/>
      <c r="N82" s="46"/>
      <c r="O82" s="46"/>
      <c r="P82" s="297"/>
    </row>
    <row r="83" spans="1:16" x14ac:dyDescent="0.2">
      <c r="B83" s="227">
        <v>33</v>
      </c>
      <c r="C83" s="230">
        <f t="shared" si="4"/>
        <v>37968</v>
      </c>
      <c r="D83" s="17"/>
      <c r="E83" s="9"/>
      <c r="F83" s="9"/>
      <c r="G83" s="9"/>
      <c r="H83" s="9"/>
      <c r="I83" s="6"/>
      <c r="J83" s="230">
        <v>33</v>
      </c>
      <c r="K83" s="230">
        <f t="shared" si="5"/>
        <v>39228</v>
      </c>
      <c r="L83" s="20"/>
      <c r="M83" s="46"/>
      <c r="N83" s="46"/>
      <c r="O83" s="46"/>
      <c r="P83" s="297"/>
    </row>
    <row r="84" spans="1:16" x14ac:dyDescent="0.2">
      <c r="B84" s="227">
        <v>34</v>
      </c>
      <c r="C84" s="230">
        <f t="shared" si="4"/>
        <v>37996</v>
      </c>
      <c r="D84" s="17"/>
      <c r="E84" s="9"/>
      <c r="F84" s="9"/>
      <c r="G84" s="9"/>
      <c r="H84" s="9"/>
      <c r="I84" s="6"/>
      <c r="J84" s="230">
        <v>34</v>
      </c>
      <c r="K84" s="230">
        <f t="shared" si="5"/>
        <v>39256</v>
      </c>
      <c r="L84" s="20"/>
      <c r="M84" s="46"/>
      <c r="N84" s="46"/>
      <c r="O84" s="46"/>
      <c r="P84" s="297"/>
    </row>
    <row r="85" spans="1:16" x14ac:dyDescent="0.2">
      <c r="B85" s="227">
        <v>35</v>
      </c>
      <c r="C85" s="230">
        <f t="shared" si="4"/>
        <v>38024</v>
      </c>
      <c r="D85" s="17"/>
      <c r="E85" s="9"/>
      <c r="F85" s="9"/>
      <c r="G85" s="9"/>
      <c r="H85" s="9"/>
      <c r="I85" s="6"/>
      <c r="J85" s="230">
        <v>35</v>
      </c>
      <c r="K85" s="230">
        <f t="shared" si="5"/>
        <v>39284</v>
      </c>
      <c r="L85" s="20"/>
      <c r="M85" s="46"/>
      <c r="N85" s="46"/>
      <c r="O85" s="46"/>
      <c r="P85" s="297"/>
    </row>
    <row r="86" spans="1:16" x14ac:dyDescent="0.2">
      <c r="B86" s="227">
        <v>36</v>
      </c>
      <c r="C86" s="230">
        <f t="shared" si="4"/>
        <v>38052</v>
      </c>
      <c r="D86" s="17"/>
      <c r="E86" s="9"/>
      <c r="F86" s="9"/>
      <c r="G86" s="9"/>
      <c r="H86" s="9"/>
      <c r="I86" s="6"/>
      <c r="J86" s="230">
        <v>36</v>
      </c>
      <c r="K86" s="230">
        <f t="shared" si="5"/>
        <v>39312</v>
      </c>
      <c r="L86" s="20"/>
      <c r="M86" s="46"/>
      <c r="N86" s="46"/>
      <c r="O86" s="46"/>
      <c r="P86" s="297"/>
    </row>
    <row r="87" spans="1:16" x14ac:dyDescent="0.2">
      <c r="B87" s="227">
        <v>37</v>
      </c>
      <c r="C87" s="230">
        <f t="shared" si="4"/>
        <v>38080</v>
      </c>
      <c r="D87" s="17"/>
      <c r="E87" s="9"/>
      <c r="F87" s="9"/>
      <c r="G87" s="9"/>
      <c r="H87" s="9"/>
      <c r="I87" s="6"/>
      <c r="J87" s="230">
        <v>37</v>
      </c>
      <c r="K87" s="230">
        <f t="shared" si="5"/>
        <v>39340</v>
      </c>
      <c r="L87" s="20"/>
      <c r="M87" s="46"/>
      <c r="N87" s="46"/>
      <c r="O87" s="46"/>
      <c r="P87" s="297"/>
    </row>
    <row r="88" spans="1:16" x14ac:dyDescent="0.2">
      <c r="B88" s="227">
        <v>38</v>
      </c>
      <c r="C88" s="230">
        <f t="shared" si="4"/>
        <v>38108</v>
      </c>
      <c r="D88" s="17"/>
      <c r="E88" s="9"/>
      <c r="F88" s="9"/>
      <c r="G88" s="9"/>
      <c r="H88" s="9"/>
      <c r="I88" s="6"/>
      <c r="J88" s="230">
        <v>38</v>
      </c>
      <c r="K88" s="230">
        <f t="shared" si="5"/>
        <v>39368</v>
      </c>
      <c r="L88" s="20"/>
      <c r="M88" s="46"/>
      <c r="N88" s="46"/>
      <c r="O88" s="46"/>
      <c r="P88" s="297"/>
    </row>
    <row r="89" spans="1:16" x14ac:dyDescent="0.2">
      <c r="B89" s="227">
        <v>39</v>
      </c>
      <c r="C89" s="230">
        <f t="shared" si="4"/>
        <v>38136</v>
      </c>
      <c r="D89" s="17"/>
      <c r="E89" s="9"/>
      <c r="F89" s="9"/>
      <c r="G89" s="9"/>
      <c r="H89" s="9"/>
      <c r="I89" s="6"/>
      <c r="J89" s="230">
        <v>39</v>
      </c>
      <c r="K89" s="230">
        <f t="shared" si="5"/>
        <v>39396</v>
      </c>
      <c r="L89" s="20"/>
      <c r="M89" s="46"/>
      <c r="N89" s="46"/>
      <c r="O89" s="46"/>
      <c r="P89" s="297"/>
    </row>
    <row r="90" spans="1:16" ht="13.5" thickBot="1" x14ac:dyDescent="0.25">
      <c r="B90" s="228">
        <v>40</v>
      </c>
      <c r="C90" s="231">
        <f t="shared" si="4"/>
        <v>38164</v>
      </c>
      <c r="D90" s="173"/>
      <c r="E90" s="174"/>
      <c r="F90" s="174"/>
      <c r="G90" s="174"/>
      <c r="H90" s="174"/>
      <c r="I90" s="81"/>
      <c r="J90" s="231">
        <v>40</v>
      </c>
      <c r="K90" s="231">
        <f t="shared" si="5"/>
        <v>39424</v>
      </c>
      <c r="L90" s="135"/>
      <c r="M90" s="300"/>
      <c r="N90" s="300"/>
      <c r="O90" s="300"/>
      <c r="P90" s="301"/>
    </row>
    <row r="91" spans="1:16" x14ac:dyDescent="0.2">
      <c r="A91" s="412">
        <v>4</v>
      </c>
      <c r="B91" s="83"/>
      <c r="C91" s="83"/>
      <c r="D91" s="141"/>
      <c r="E91" s="418" t="s">
        <v>51</v>
      </c>
      <c r="F91" s="419"/>
      <c r="G91" s="419" t="s">
        <v>52</v>
      </c>
      <c r="H91" s="419"/>
      <c r="I91" s="88" t="s">
        <v>462</v>
      </c>
      <c r="J91" s="419" t="s">
        <v>43</v>
      </c>
      <c r="K91" s="419"/>
      <c r="L91" s="89" t="s">
        <v>466</v>
      </c>
      <c r="M91" s="83"/>
      <c r="N91" s="83"/>
      <c r="O91" s="83"/>
      <c r="P91" s="83"/>
    </row>
    <row r="92" spans="1:16" ht="16.5" thickBot="1" x14ac:dyDescent="0.3">
      <c r="A92" s="413"/>
      <c r="B92" s="83"/>
      <c r="C92" s="83"/>
      <c r="D92" s="142"/>
      <c r="E92" s="414" t="s">
        <v>144</v>
      </c>
      <c r="F92" s="415"/>
      <c r="G92" s="415"/>
      <c r="H92" s="415"/>
      <c r="I92" s="415"/>
      <c r="J92" s="415"/>
      <c r="K92" s="415"/>
      <c r="L92" s="417"/>
      <c r="M92" s="83"/>
      <c r="N92" s="83"/>
      <c r="O92" s="83"/>
      <c r="P92" s="83"/>
    </row>
    <row r="93" spans="1:16" ht="13.5" thickBot="1" x14ac:dyDescent="0.25">
      <c r="B93" s="92" t="s">
        <v>111</v>
      </c>
      <c r="C93" s="93" t="s">
        <v>112</v>
      </c>
      <c r="D93" s="94" t="s">
        <v>113</v>
      </c>
      <c r="E93" s="95" t="s">
        <v>114</v>
      </c>
      <c r="F93" s="95" t="s">
        <v>115</v>
      </c>
      <c r="G93" s="95" t="s">
        <v>116</v>
      </c>
      <c r="H93" s="96" t="s">
        <v>117</v>
      </c>
      <c r="I93" s="75"/>
      <c r="J93" s="92" t="s">
        <v>111</v>
      </c>
      <c r="K93" s="93" t="s">
        <v>118</v>
      </c>
      <c r="L93" s="94" t="s">
        <v>113</v>
      </c>
      <c r="M93" s="95" t="s">
        <v>114</v>
      </c>
      <c r="N93" s="95" t="s">
        <v>115</v>
      </c>
      <c r="O93" s="95" t="s">
        <v>116</v>
      </c>
      <c r="P93" s="96" t="s">
        <v>117</v>
      </c>
    </row>
    <row r="94" spans="1:16" ht="181.5" customHeight="1" x14ac:dyDescent="0.2">
      <c r="B94" s="220">
        <v>1</v>
      </c>
      <c r="C94" s="221">
        <f>38248-1197+B94*14</f>
        <v>37065</v>
      </c>
      <c r="D94" s="306" t="s">
        <v>7</v>
      </c>
      <c r="E94" s="100"/>
      <c r="F94" s="100"/>
      <c r="G94" s="100"/>
      <c r="H94" s="68" t="s">
        <v>299</v>
      </c>
      <c r="I94" s="6"/>
      <c r="J94" s="221">
        <v>1</v>
      </c>
      <c r="K94" s="221">
        <f>38248+63+J94*14</f>
        <v>38325</v>
      </c>
      <c r="L94" s="306" t="s">
        <v>7</v>
      </c>
      <c r="M94" s="100"/>
      <c r="N94" s="100"/>
      <c r="O94" s="100"/>
      <c r="P94" s="178" t="s">
        <v>299</v>
      </c>
    </row>
    <row r="95" spans="1:16" x14ac:dyDescent="0.2">
      <c r="B95" s="227">
        <v>2</v>
      </c>
      <c r="C95" s="230">
        <f t="shared" ref="C95:C158" si="6">38248-1197+B95*14</f>
        <v>37079</v>
      </c>
      <c r="D95" s="17"/>
      <c r="E95" s="9"/>
      <c r="F95" s="9"/>
      <c r="G95" s="9"/>
      <c r="H95" s="9"/>
      <c r="I95" s="6"/>
      <c r="J95" s="230">
        <v>2</v>
      </c>
      <c r="K95" s="230">
        <f>38248+63+J95*14</f>
        <v>38339</v>
      </c>
      <c r="L95" s="20"/>
      <c r="M95" s="46"/>
      <c r="N95" s="46"/>
      <c r="O95" s="46"/>
      <c r="P95" s="297"/>
    </row>
    <row r="96" spans="1:16" x14ac:dyDescent="0.2">
      <c r="B96" s="227">
        <v>3</v>
      </c>
      <c r="C96" s="230">
        <f t="shared" si="6"/>
        <v>37093</v>
      </c>
      <c r="D96" s="17"/>
      <c r="E96" s="9"/>
      <c r="F96" s="9"/>
      <c r="G96" s="9"/>
      <c r="H96" s="9"/>
      <c r="I96" s="6"/>
      <c r="J96" s="230">
        <v>3</v>
      </c>
      <c r="K96" s="230">
        <f t="shared" ref="K96:K159" si="7">38248+63+J96*14</f>
        <v>38353</v>
      </c>
      <c r="L96" s="20"/>
      <c r="M96" s="46"/>
      <c r="N96" s="46"/>
      <c r="O96" s="46"/>
      <c r="P96" s="297"/>
    </row>
    <row r="97" spans="2:16" x14ac:dyDescent="0.2">
      <c r="B97" s="227">
        <v>4</v>
      </c>
      <c r="C97" s="230">
        <f t="shared" si="6"/>
        <v>37107</v>
      </c>
      <c r="D97" s="17"/>
      <c r="E97" s="9"/>
      <c r="F97" s="9"/>
      <c r="G97" s="9"/>
      <c r="H97" s="9"/>
      <c r="I97" s="6"/>
      <c r="J97" s="230">
        <v>4</v>
      </c>
      <c r="K97" s="230">
        <f t="shared" si="7"/>
        <v>38367</v>
      </c>
      <c r="L97" s="20"/>
      <c r="M97" s="46"/>
      <c r="N97" s="46"/>
      <c r="O97" s="46"/>
      <c r="P97" s="297"/>
    </row>
    <row r="98" spans="2:16" x14ac:dyDescent="0.2">
      <c r="B98" s="227">
        <v>5</v>
      </c>
      <c r="C98" s="230">
        <f t="shared" si="6"/>
        <v>37121</v>
      </c>
      <c r="D98" s="17"/>
      <c r="E98" s="9"/>
      <c r="F98" s="9"/>
      <c r="G98" s="9"/>
      <c r="H98" s="9"/>
      <c r="I98" s="6"/>
      <c r="J98" s="230">
        <v>5</v>
      </c>
      <c r="K98" s="230">
        <f t="shared" si="7"/>
        <v>38381</v>
      </c>
      <c r="L98" s="20"/>
      <c r="M98" s="46"/>
      <c r="N98" s="46"/>
      <c r="O98" s="46"/>
      <c r="P98" s="297"/>
    </row>
    <row r="99" spans="2:16" x14ac:dyDescent="0.2">
      <c r="B99" s="227">
        <v>6</v>
      </c>
      <c r="C99" s="230">
        <f t="shared" si="6"/>
        <v>37135</v>
      </c>
      <c r="D99" s="17"/>
      <c r="E99" s="9"/>
      <c r="F99" s="9"/>
      <c r="G99" s="9"/>
      <c r="H99" s="9"/>
      <c r="I99" s="6"/>
      <c r="J99" s="230">
        <v>6</v>
      </c>
      <c r="K99" s="230">
        <f t="shared" si="7"/>
        <v>38395</v>
      </c>
      <c r="L99" s="20"/>
      <c r="M99" s="46"/>
      <c r="N99" s="46"/>
      <c r="O99" s="46"/>
      <c r="P99" s="297"/>
    </row>
    <row r="100" spans="2:16" x14ac:dyDescent="0.2">
      <c r="B100" s="227">
        <v>7</v>
      </c>
      <c r="C100" s="230">
        <f t="shared" si="6"/>
        <v>37149</v>
      </c>
      <c r="D100" s="17"/>
      <c r="E100" s="9"/>
      <c r="F100" s="9"/>
      <c r="G100" s="9"/>
      <c r="H100" s="9"/>
      <c r="I100" s="6"/>
      <c r="J100" s="230">
        <v>7</v>
      </c>
      <c r="K100" s="230">
        <f t="shared" si="7"/>
        <v>38409</v>
      </c>
      <c r="L100" s="20"/>
      <c r="M100" s="46"/>
      <c r="N100" s="46"/>
      <c r="O100" s="46"/>
      <c r="P100" s="297"/>
    </row>
    <row r="101" spans="2:16" x14ac:dyDescent="0.2">
      <c r="B101" s="227">
        <v>8</v>
      </c>
      <c r="C101" s="230">
        <f t="shared" si="6"/>
        <v>37163</v>
      </c>
      <c r="D101" s="17"/>
      <c r="E101" s="9"/>
      <c r="F101" s="9"/>
      <c r="G101" s="9"/>
      <c r="H101" s="9"/>
      <c r="I101" s="6"/>
      <c r="J101" s="230">
        <v>8</v>
      </c>
      <c r="K101" s="230">
        <f t="shared" si="7"/>
        <v>38423</v>
      </c>
      <c r="L101" s="20"/>
      <c r="M101" s="46"/>
      <c r="N101" s="46"/>
      <c r="O101" s="46"/>
      <c r="P101" s="297"/>
    </row>
    <row r="102" spans="2:16" x14ac:dyDescent="0.2">
      <c r="B102" s="227">
        <v>9</v>
      </c>
      <c r="C102" s="230">
        <f t="shared" si="6"/>
        <v>37177</v>
      </c>
      <c r="D102" s="17"/>
      <c r="E102" s="9"/>
      <c r="F102" s="9"/>
      <c r="G102" s="9"/>
      <c r="H102" s="9"/>
      <c r="I102" s="6"/>
      <c r="J102" s="230">
        <v>9</v>
      </c>
      <c r="K102" s="230">
        <f t="shared" si="7"/>
        <v>38437</v>
      </c>
      <c r="L102" s="20"/>
      <c r="M102" s="46"/>
      <c r="N102" s="46"/>
      <c r="O102" s="46"/>
      <c r="P102" s="297"/>
    </row>
    <row r="103" spans="2:16" x14ac:dyDescent="0.2">
      <c r="B103" s="227">
        <v>10</v>
      </c>
      <c r="C103" s="230">
        <f t="shared" si="6"/>
        <v>37191</v>
      </c>
      <c r="D103" s="17"/>
      <c r="E103" s="9"/>
      <c r="F103" s="9"/>
      <c r="G103" s="9"/>
      <c r="H103" s="9"/>
      <c r="I103" s="6"/>
      <c r="J103" s="230">
        <v>10</v>
      </c>
      <c r="K103" s="230">
        <f t="shared" si="7"/>
        <v>38451</v>
      </c>
      <c r="L103" s="20"/>
      <c r="M103" s="46"/>
      <c r="N103" s="46"/>
      <c r="O103" s="46"/>
      <c r="P103" s="297"/>
    </row>
    <row r="104" spans="2:16" x14ac:dyDescent="0.2">
      <c r="B104" s="227">
        <v>11</v>
      </c>
      <c r="C104" s="230">
        <f t="shared" si="6"/>
        <v>37205</v>
      </c>
      <c r="D104" s="17"/>
      <c r="E104" s="9"/>
      <c r="F104" s="9"/>
      <c r="G104" s="9"/>
      <c r="H104" s="9"/>
      <c r="I104" s="6"/>
      <c r="J104" s="230">
        <v>11</v>
      </c>
      <c r="K104" s="230">
        <f t="shared" si="7"/>
        <v>38465</v>
      </c>
      <c r="L104" s="20"/>
      <c r="M104" s="46"/>
      <c r="N104" s="46"/>
      <c r="O104" s="46"/>
      <c r="P104" s="297"/>
    </row>
    <row r="105" spans="2:16" x14ac:dyDescent="0.2">
      <c r="B105" s="227">
        <v>12</v>
      </c>
      <c r="C105" s="230">
        <f t="shared" si="6"/>
        <v>37219</v>
      </c>
      <c r="D105" s="17"/>
      <c r="E105" s="9"/>
      <c r="F105" s="9"/>
      <c r="G105" s="9"/>
      <c r="H105" s="9"/>
      <c r="I105" s="6"/>
      <c r="J105" s="230">
        <v>12</v>
      </c>
      <c r="K105" s="230">
        <f t="shared" si="7"/>
        <v>38479</v>
      </c>
      <c r="L105" s="20"/>
      <c r="M105" s="46"/>
      <c r="N105" s="46"/>
      <c r="O105" s="46"/>
      <c r="P105" s="297"/>
    </row>
    <row r="106" spans="2:16" ht="51" x14ac:dyDescent="0.2">
      <c r="B106" s="163">
        <v>13</v>
      </c>
      <c r="C106" s="168">
        <f t="shared" si="6"/>
        <v>37233</v>
      </c>
      <c r="D106" s="17" t="s">
        <v>7</v>
      </c>
      <c r="E106" s="9"/>
      <c r="F106" s="9"/>
      <c r="G106" s="9"/>
      <c r="H106" s="38" t="s">
        <v>713</v>
      </c>
      <c r="I106" s="6"/>
      <c r="J106" s="168">
        <v>13</v>
      </c>
      <c r="K106" s="168">
        <f t="shared" si="7"/>
        <v>38493</v>
      </c>
      <c r="L106" s="17" t="s">
        <v>7</v>
      </c>
      <c r="M106" s="9"/>
      <c r="N106" s="9"/>
      <c r="O106" s="9"/>
      <c r="P106" s="170" t="s">
        <v>714</v>
      </c>
    </row>
    <row r="107" spans="2:16" x14ac:dyDescent="0.2">
      <c r="B107" s="163">
        <v>14</v>
      </c>
      <c r="C107" s="168">
        <f t="shared" si="6"/>
        <v>37247</v>
      </c>
      <c r="D107" s="17" t="s">
        <v>7</v>
      </c>
      <c r="E107" s="9"/>
      <c r="F107" s="9"/>
      <c r="G107" s="9"/>
      <c r="H107" s="38" t="s">
        <v>641</v>
      </c>
      <c r="I107" s="6"/>
      <c r="J107" s="168">
        <v>14</v>
      </c>
      <c r="K107" s="168">
        <f t="shared" si="7"/>
        <v>38507</v>
      </c>
      <c r="L107" s="17" t="s">
        <v>7</v>
      </c>
      <c r="M107" s="9"/>
      <c r="N107" s="9"/>
      <c r="O107" s="9"/>
      <c r="P107" s="170" t="s">
        <v>641</v>
      </c>
    </row>
    <row r="108" spans="2:16" ht="25.5" x14ac:dyDescent="0.2">
      <c r="B108" s="163">
        <v>15</v>
      </c>
      <c r="C108" s="168">
        <f t="shared" si="6"/>
        <v>37261</v>
      </c>
      <c r="D108" s="17" t="s">
        <v>7</v>
      </c>
      <c r="E108" s="9"/>
      <c r="F108" s="9"/>
      <c r="G108" s="9"/>
      <c r="H108" s="38" t="s">
        <v>614</v>
      </c>
      <c r="I108" s="6"/>
      <c r="J108" s="168">
        <v>15</v>
      </c>
      <c r="K108" s="168">
        <f t="shared" si="7"/>
        <v>38521</v>
      </c>
      <c r="L108" s="17" t="s">
        <v>7</v>
      </c>
      <c r="M108" s="9"/>
      <c r="N108" s="9"/>
      <c r="O108" s="9"/>
      <c r="P108" s="170" t="s">
        <v>615</v>
      </c>
    </row>
    <row r="109" spans="2:16" ht="42.75" customHeight="1" x14ac:dyDescent="0.2">
      <c r="B109" s="163">
        <v>16</v>
      </c>
      <c r="C109" s="168">
        <f t="shared" si="6"/>
        <v>37275</v>
      </c>
      <c r="D109" s="17" t="s">
        <v>7</v>
      </c>
      <c r="E109" s="9"/>
      <c r="F109" s="9"/>
      <c r="G109" s="9"/>
      <c r="H109" s="24" t="s">
        <v>494</v>
      </c>
      <c r="I109" s="6"/>
      <c r="J109" s="168">
        <v>16</v>
      </c>
      <c r="K109" s="168">
        <f t="shared" si="7"/>
        <v>38535</v>
      </c>
      <c r="L109" s="17" t="s">
        <v>7</v>
      </c>
      <c r="M109" s="9"/>
      <c r="N109" s="9"/>
      <c r="O109" s="9"/>
      <c r="P109" s="134" t="s">
        <v>494</v>
      </c>
    </row>
    <row r="110" spans="2:16" ht="25.5" x14ac:dyDescent="0.2">
      <c r="B110" s="163">
        <v>17</v>
      </c>
      <c r="C110" s="168">
        <f t="shared" si="6"/>
        <v>37289</v>
      </c>
      <c r="D110" s="17" t="s">
        <v>7</v>
      </c>
      <c r="E110" s="9"/>
      <c r="F110" s="9"/>
      <c r="G110" s="9"/>
      <c r="H110" s="29" t="s">
        <v>772</v>
      </c>
      <c r="I110" s="6"/>
      <c r="J110" s="168">
        <v>17</v>
      </c>
      <c r="K110" s="168">
        <f t="shared" si="7"/>
        <v>38549</v>
      </c>
      <c r="L110" s="17" t="s">
        <v>7</v>
      </c>
      <c r="M110" s="9"/>
      <c r="N110" s="9"/>
      <c r="O110" s="9"/>
      <c r="P110" s="179" t="s">
        <v>772</v>
      </c>
    </row>
    <row r="111" spans="2:16" x14ac:dyDescent="0.2">
      <c r="B111" s="227">
        <v>18</v>
      </c>
      <c r="C111" s="230">
        <f t="shared" si="6"/>
        <v>37303</v>
      </c>
      <c r="D111" s="17" t="s">
        <v>7</v>
      </c>
      <c r="E111" s="9"/>
      <c r="F111" s="9"/>
      <c r="G111" s="9"/>
      <c r="H111" s="50" t="s">
        <v>811</v>
      </c>
      <c r="I111" s="6"/>
      <c r="J111" s="230">
        <v>18</v>
      </c>
      <c r="K111" s="230">
        <f t="shared" si="7"/>
        <v>38563</v>
      </c>
      <c r="L111" s="17" t="s">
        <v>7</v>
      </c>
      <c r="M111" s="46"/>
      <c r="N111" s="46"/>
      <c r="O111" s="46"/>
      <c r="P111" s="263" t="s">
        <v>812</v>
      </c>
    </row>
    <row r="112" spans="2:16" x14ac:dyDescent="0.2">
      <c r="B112" s="227">
        <v>19</v>
      </c>
      <c r="C112" s="230">
        <f t="shared" si="6"/>
        <v>37317</v>
      </c>
      <c r="D112" s="17"/>
      <c r="E112" s="9"/>
      <c r="F112" s="9"/>
      <c r="G112" s="9"/>
      <c r="H112" s="3"/>
      <c r="I112" s="6"/>
      <c r="J112" s="230">
        <v>19</v>
      </c>
      <c r="K112" s="230">
        <f t="shared" si="7"/>
        <v>38577</v>
      </c>
      <c r="L112" s="17"/>
      <c r="M112" s="46"/>
      <c r="N112" s="46"/>
      <c r="O112" s="46"/>
      <c r="P112" s="3"/>
    </row>
    <row r="113" spans="2:16" x14ac:dyDescent="0.2">
      <c r="B113" s="227">
        <v>20</v>
      </c>
      <c r="C113" s="230">
        <f t="shared" si="6"/>
        <v>37331</v>
      </c>
      <c r="D113" s="17"/>
      <c r="E113" s="9"/>
      <c r="F113" s="9"/>
      <c r="G113" s="9"/>
      <c r="H113" s="9"/>
      <c r="I113" s="6"/>
      <c r="J113" s="230">
        <v>20</v>
      </c>
      <c r="K113" s="230">
        <f t="shared" si="7"/>
        <v>38591</v>
      </c>
      <c r="L113" s="20"/>
      <c r="M113" s="46"/>
      <c r="N113" s="46"/>
      <c r="O113" s="46"/>
      <c r="P113" s="297"/>
    </row>
    <row r="114" spans="2:16" x14ac:dyDescent="0.2">
      <c r="B114" s="227">
        <v>21</v>
      </c>
      <c r="C114" s="230">
        <f t="shared" si="6"/>
        <v>37345</v>
      </c>
      <c r="D114" s="17"/>
      <c r="E114" s="9"/>
      <c r="F114" s="9"/>
      <c r="G114" s="9"/>
      <c r="H114" s="9"/>
      <c r="I114" s="6"/>
      <c r="J114" s="230">
        <v>21</v>
      </c>
      <c r="K114" s="230">
        <f t="shared" si="7"/>
        <v>38605</v>
      </c>
      <c r="L114" s="20"/>
      <c r="M114" s="46"/>
      <c r="N114" s="46"/>
      <c r="O114" s="46"/>
      <c r="P114" s="297"/>
    </row>
    <row r="115" spans="2:16" x14ac:dyDescent="0.2">
      <c r="B115" s="227">
        <v>22</v>
      </c>
      <c r="C115" s="230">
        <f t="shared" si="6"/>
        <v>37359</v>
      </c>
      <c r="D115" s="17"/>
      <c r="E115" s="9"/>
      <c r="F115" s="9"/>
      <c r="G115" s="9"/>
      <c r="H115" s="9"/>
      <c r="I115" s="6"/>
      <c r="J115" s="230">
        <v>22</v>
      </c>
      <c r="K115" s="230">
        <f t="shared" si="7"/>
        <v>38619</v>
      </c>
      <c r="L115" s="20"/>
      <c r="M115" s="46"/>
      <c r="N115" s="46"/>
      <c r="O115" s="46"/>
      <c r="P115" s="297"/>
    </row>
    <row r="116" spans="2:16" x14ac:dyDescent="0.2">
      <c r="B116" s="227">
        <v>23</v>
      </c>
      <c r="C116" s="230">
        <f t="shared" si="6"/>
        <v>37373</v>
      </c>
      <c r="D116" s="17"/>
      <c r="E116" s="9"/>
      <c r="F116" s="9"/>
      <c r="G116" s="9"/>
      <c r="H116" s="9"/>
      <c r="I116" s="6"/>
      <c r="J116" s="230">
        <v>23</v>
      </c>
      <c r="K116" s="230">
        <f t="shared" si="7"/>
        <v>38633</v>
      </c>
      <c r="L116" s="20"/>
      <c r="M116" s="46"/>
      <c r="N116" s="46"/>
      <c r="O116" s="46"/>
      <c r="P116" s="297"/>
    </row>
    <row r="117" spans="2:16" x14ac:dyDescent="0.2">
      <c r="B117" s="227">
        <v>24</v>
      </c>
      <c r="C117" s="230">
        <f t="shared" si="6"/>
        <v>37387</v>
      </c>
      <c r="D117" s="17"/>
      <c r="E117" s="9"/>
      <c r="F117" s="9"/>
      <c r="G117" s="9"/>
      <c r="H117" s="9"/>
      <c r="I117" s="6"/>
      <c r="J117" s="230">
        <v>24</v>
      </c>
      <c r="K117" s="230">
        <f t="shared" si="7"/>
        <v>38647</v>
      </c>
      <c r="L117" s="20"/>
      <c r="M117" s="46"/>
      <c r="N117" s="46"/>
      <c r="O117" s="46"/>
      <c r="P117" s="297"/>
    </row>
    <row r="118" spans="2:16" x14ac:dyDescent="0.2">
      <c r="B118" s="163">
        <v>25</v>
      </c>
      <c r="C118" s="168">
        <f t="shared" si="6"/>
        <v>37401</v>
      </c>
      <c r="D118" s="17" t="s">
        <v>7</v>
      </c>
      <c r="E118" s="9"/>
      <c r="F118" s="9"/>
      <c r="G118" s="9"/>
      <c r="H118" s="38" t="s">
        <v>278</v>
      </c>
      <c r="I118" s="6"/>
      <c r="J118" s="168">
        <v>25</v>
      </c>
      <c r="K118" s="168">
        <f t="shared" si="7"/>
        <v>38661</v>
      </c>
      <c r="L118" s="20" t="s">
        <v>7</v>
      </c>
      <c r="M118" s="46"/>
      <c r="N118" s="46"/>
      <c r="O118" s="46"/>
      <c r="P118" s="170" t="s">
        <v>278</v>
      </c>
    </row>
    <row r="119" spans="2:16" x14ac:dyDescent="0.2">
      <c r="B119" s="227">
        <v>26</v>
      </c>
      <c r="C119" s="230">
        <f t="shared" si="6"/>
        <v>37415</v>
      </c>
      <c r="D119" s="17"/>
      <c r="E119" s="9"/>
      <c r="F119" s="9"/>
      <c r="G119" s="9"/>
      <c r="H119" s="9"/>
      <c r="I119" s="6"/>
      <c r="J119" s="230">
        <v>26</v>
      </c>
      <c r="K119" s="230">
        <f t="shared" si="7"/>
        <v>38675</v>
      </c>
      <c r="L119" s="20"/>
      <c r="M119" s="46"/>
      <c r="N119" s="46"/>
      <c r="O119" s="46"/>
      <c r="P119" s="297"/>
    </row>
    <row r="120" spans="2:16" x14ac:dyDescent="0.2">
      <c r="B120" s="227">
        <v>27</v>
      </c>
      <c r="C120" s="230">
        <f t="shared" si="6"/>
        <v>37429</v>
      </c>
      <c r="D120" s="17"/>
      <c r="E120" s="9"/>
      <c r="F120" s="9"/>
      <c r="G120" s="9"/>
      <c r="H120" s="50"/>
      <c r="I120" s="6"/>
      <c r="J120" s="230">
        <v>27</v>
      </c>
      <c r="K120" s="230">
        <f t="shared" si="7"/>
        <v>38689</v>
      </c>
      <c r="L120" s="17"/>
      <c r="M120" s="46"/>
      <c r="N120" s="46"/>
      <c r="O120" s="46"/>
      <c r="P120" s="263"/>
    </row>
    <row r="121" spans="2:16" x14ac:dyDescent="0.2">
      <c r="B121" s="227">
        <v>28</v>
      </c>
      <c r="C121" s="230">
        <f t="shared" si="6"/>
        <v>37443</v>
      </c>
      <c r="D121" s="17" t="s">
        <v>7</v>
      </c>
      <c r="E121" s="9"/>
      <c r="F121" s="9"/>
      <c r="G121" s="9"/>
      <c r="H121" s="38" t="s">
        <v>549</v>
      </c>
      <c r="I121" s="6"/>
      <c r="J121" s="230">
        <v>28</v>
      </c>
      <c r="K121" s="230">
        <f t="shared" si="7"/>
        <v>38703</v>
      </c>
      <c r="L121" s="17" t="s">
        <v>7</v>
      </c>
      <c r="M121" s="46"/>
      <c r="N121" s="46"/>
      <c r="O121" s="46"/>
      <c r="P121" s="38" t="s">
        <v>549</v>
      </c>
    </row>
    <row r="122" spans="2:16" x14ac:dyDescent="0.2">
      <c r="B122" s="227">
        <v>29</v>
      </c>
      <c r="C122" s="230">
        <f t="shared" si="6"/>
        <v>37457</v>
      </c>
      <c r="D122" s="17" t="s">
        <v>7</v>
      </c>
      <c r="E122" s="9"/>
      <c r="F122" s="9"/>
      <c r="G122" s="9"/>
      <c r="H122" s="50" t="s">
        <v>580</v>
      </c>
      <c r="I122" s="6"/>
      <c r="J122" s="230">
        <v>29</v>
      </c>
      <c r="K122" s="230">
        <f t="shared" si="7"/>
        <v>38717</v>
      </c>
      <c r="L122" s="17" t="s">
        <v>7</v>
      </c>
      <c r="M122" s="46"/>
      <c r="N122" s="46"/>
      <c r="O122" s="46"/>
      <c r="P122" s="263" t="s">
        <v>580</v>
      </c>
    </row>
    <row r="123" spans="2:16" x14ac:dyDescent="0.2">
      <c r="B123" s="227">
        <v>30</v>
      </c>
      <c r="C123" s="230">
        <f t="shared" si="6"/>
        <v>37471</v>
      </c>
      <c r="D123" s="17"/>
      <c r="E123" s="9"/>
      <c r="F123" s="9"/>
      <c r="G123" s="9"/>
      <c r="H123" s="9"/>
      <c r="I123" s="6"/>
      <c r="J123" s="230">
        <v>30</v>
      </c>
      <c r="K123" s="230">
        <f t="shared" si="7"/>
        <v>38731</v>
      </c>
      <c r="L123" s="20"/>
      <c r="M123" s="46"/>
      <c r="N123" s="46"/>
      <c r="O123" s="46"/>
      <c r="P123" s="297"/>
    </row>
    <row r="124" spans="2:16" x14ac:dyDescent="0.2">
      <c r="B124" s="227">
        <v>31</v>
      </c>
      <c r="C124" s="230">
        <f t="shared" si="6"/>
        <v>37485</v>
      </c>
      <c r="D124" s="17"/>
      <c r="E124" s="9"/>
      <c r="F124" s="9"/>
      <c r="G124" s="9"/>
      <c r="H124" s="9" t="s">
        <v>373</v>
      </c>
      <c r="I124" s="6"/>
      <c r="J124" s="230">
        <v>31</v>
      </c>
      <c r="K124" s="230">
        <f t="shared" si="7"/>
        <v>38745</v>
      </c>
      <c r="L124" s="20"/>
      <c r="M124" s="46"/>
      <c r="N124" s="46"/>
      <c r="O124" s="46"/>
      <c r="P124" s="297" t="s">
        <v>373</v>
      </c>
    </row>
    <row r="125" spans="2:16" x14ac:dyDescent="0.2">
      <c r="B125" s="227">
        <v>32</v>
      </c>
      <c r="C125" s="230">
        <f t="shared" si="6"/>
        <v>37499</v>
      </c>
      <c r="D125" s="17"/>
      <c r="E125" s="9"/>
      <c r="F125" s="9"/>
      <c r="G125" s="9"/>
      <c r="H125" s="9"/>
      <c r="I125" s="6"/>
      <c r="J125" s="230">
        <v>32</v>
      </c>
      <c r="K125" s="230">
        <f t="shared" si="7"/>
        <v>38759</v>
      </c>
      <c r="L125" s="20"/>
      <c r="M125" s="46"/>
      <c r="N125" s="46"/>
      <c r="O125" s="46"/>
      <c r="P125" s="297"/>
    </row>
    <row r="126" spans="2:16" x14ac:dyDescent="0.2">
      <c r="B126" s="227">
        <v>33</v>
      </c>
      <c r="C126" s="230">
        <f t="shared" si="6"/>
        <v>37513</v>
      </c>
      <c r="D126" s="17" t="s">
        <v>7</v>
      </c>
      <c r="E126" s="9"/>
      <c r="F126" s="9"/>
      <c r="G126" s="9"/>
      <c r="H126" s="50" t="s">
        <v>269</v>
      </c>
      <c r="I126" s="6"/>
      <c r="J126" s="230">
        <v>33</v>
      </c>
      <c r="K126" s="230">
        <f t="shared" si="7"/>
        <v>38773</v>
      </c>
      <c r="L126" s="17" t="s">
        <v>7</v>
      </c>
      <c r="M126" s="9"/>
      <c r="N126" s="9"/>
      <c r="O126" s="9"/>
      <c r="P126" s="114" t="s">
        <v>269</v>
      </c>
    </row>
    <row r="127" spans="2:16" x14ac:dyDescent="0.2">
      <c r="B127" s="227">
        <v>34</v>
      </c>
      <c r="C127" s="230">
        <f t="shared" si="6"/>
        <v>37527</v>
      </c>
      <c r="D127" s="17"/>
      <c r="E127" s="9"/>
      <c r="F127" s="9"/>
      <c r="G127" s="9"/>
      <c r="H127" s="50"/>
      <c r="I127" s="6"/>
      <c r="J127" s="230">
        <v>34</v>
      </c>
      <c r="K127" s="230">
        <f t="shared" si="7"/>
        <v>38787</v>
      </c>
      <c r="L127" s="17"/>
      <c r="M127" s="46"/>
      <c r="N127" s="46"/>
      <c r="O127" s="46"/>
      <c r="P127" s="50"/>
    </row>
    <row r="128" spans="2:16" x14ac:dyDescent="0.2">
      <c r="B128" s="163">
        <v>35</v>
      </c>
      <c r="C128" s="168">
        <f t="shared" si="6"/>
        <v>37541</v>
      </c>
      <c r="D128" s="17" t="s">
        <v>7</v>
      </c>
      <c r="E128" s="9"/>
      <c r="F128" s="9"/>
      <c r="G128" s="9"/>
      <c r="H128" s="70" t="s">
        <v>642</v>
      </c>
      <c r="I128" s="6"/>
      <c r="J128" s="168">
        <v>35</v>
      </c>
      <c r="K128" s="168">
        <f t="shared" si="7"/>
        <v>38801</v>
      </c>
      <c r="L128" s="17" t="s">
        <v>7</v>
      </c>
      <c r="M128" s="46"/>
      <c r="N128" s="46"/>
      <c r="O128" s="46"/>
      <c r="P128" s="305" t="s">
        <v>643</v>
      </c>
    </row>
    <row r="129" spans="2:16" ht="27" customHeight="1" x14ac:dyDescent="0.2">
      <c r="B129" s="163">
        <v>36</v>
      </c>
      <c r="C129" s="168">
        <f t="shared" si="6"/>
        <v>37555</v>
      </c>
      <c r="D129" s="17" t="s">
        <v>7</v>
      </c>
      <c r="E129" s="9"/>
      <c r="F129" s="9"/>
      <c r="G129" s="9"/>
      <c r="H129" s="62" t="s">
        <v>884</v>
      </c>
      <c r="I129" s="6"/>
      <c r="J129" s="168">
        <v>36</v>
      </c>
      <c r="K129" s="168">
        <f t="shared" si="7"/>
        <v>38815</v>
      </c>
      <c r="L129" s="17" t="s">
        <v>7</v>
      </c>
      <c r="M129" s="9"/>
      <c r="N129" s="9"/>
      <c r="O129" s="9"/>
      <c r="P129" s="201" t="s">
        <v>884</v>
      </c>
    </row>
    <row r="130" spans="2:16" ht="25.5" x14ac:dyDescent="0.2">
      <c r="B130" s="163">
        <v>37</v>
      </c>
      <c r="C130" s="168">
        <f t="shared" si="6"/>
        <v>37569</v>
      </c>
      <c r="D130" s="17" t="s">
        <v>7</v>
      </c>
      <c r="E130" s="9"/>
      <c r="F130" s="9"/>
      <c r="G130" s="9"/>
      <c r="H130" s="52" t="s">
        <v>546</v>
      </c>
      <c r="I130" s="6"/>
      <c r="J130" s="168">
        <v>37</v>
      </c>
      <c r="K130" s="168">
        <f t="shared" si="7"/>
        <v>38829</v>
      </c>
      <c r="L130" s="17" t="s">
        <v>7</v>
      </c>
      <c r="M130" s="9"/>
      <c r="N130" s="9"/>
      <c r="O130" s="9"/>
      <c r="P130" s="235" t="s">
        <v>547</v>
      </c>
    </row>
    <row r="131" spans="2:16" ht="48.75" customHeight="1" x14ac:dyDescent="0.2">
      <c r="B131" s="163">
        <v>38</v>
      </c>
      <c r="C131" s="168">
        <f t="shared" si="6"/>
        <v>37583</v>
      </c>
      <c r="D131" s="20" t="s">
        <v>7</v>
      </c>
      <c r="E131" s="46"/>
      <c r="F131" s="46"/>
      <c r="G131" s="46"/>
      <c r="H131" s="62" t="s">
        <v>333</v>
      </c>
      <c r="I131" s="6"/>
      <c r="J131" s="168">
        <v>38</v>
      </c>
      <c r="K131" s="168">
        <f t="shared" si="7"/>
        <v>38843</v>
      </c>
      <c r="L131" s="20" t="s">
        <v>7</v>
      </c>
      <c r="M131" s="46"/>
      <c r="N131" s="46"/>
      <c r="O131" s="46"/>
      <c r="P131" s="201" t="s">
        <v>334</v>
      </c>
    </row>
    <row r="132" spans="2:16" ht="35.25" customHeight="1" x14ac:dyDescent="0.2">
      <c r="B132" s="163">
        <v>39</v>
      </c>
      <c r="C132" s="168">
        <f t="shared" si="6"/>
        <v>37597</v>
      </c>
      <c r="D132" s="17" t="s">
        <v>7</v>
      </c>
      <c r="E132" s="9"/>
      <c r="F132" s="9"/>
      <c r="G132" s="9"/>
      <c r="H132" s="39" t="s">
        <v>661</v>
      </c>
      <c r="I132" s="6"/>
      <c r="J132" s="168">
        <v>39</v>
      </c>
      <c r="K132" s="168">
        <f t="shared" si="7"/>
        <v>38857</v>
      </c>
      <c r="L132" s="17" t="s">
        <v>7</v>
      </c>
      <c r="M132" s="9"/>
      <c r="N132" s="9"/>
      <c r="O132" s="9"/>
      <c r="P132" s="181" t="s">
        <v>661</v>
      </c>
    </row>
    <row r="133" spans="2:16" ht="53.25" customHeight="1" x14ac:dyDescent="0.2">
      <c r="B133" s="163">
        <v>40</v>
      </c>
      <c r="C133" s="168">
        <f t="shared" si="6"/>
        <v>37611</v>
      </c>
      <c r="D133" s="20" t="s">
        <v>7</v>
      </c>
      <c r="E133" s="46"/>
      <c r="F133" s="46"/>
      <c r="G133" s="46"/>
      <c r="H133" s="26" t="s">
        <v>335</v>
      </c>
      <c r="I133" s="6"/>
      <c r="J133" s="168">
        <v>40</v>
      </c>
      <c r="K133" s="168">
        <f t="shared" si="7"/>
        <v>38871</v>
      </c>
      <c r="L133" s="20" t="s">
        <v>7</v>
      </c>
      <c r="M133" s="46"/>
      <c r="N133" s="46"/>
      <c r="O133" s="46"/>
      <c r="P133" s="264" t="s">
        <v>336</v>
      </c>
    </row>
    <row r="134" spans="2:16" x14ac:dyDescent="0.2">
      <c r="B134" s="163">
        <v>41</v>
      </c>
      <c r="C134" s="168">
        <f t="shared" si="6"/>
        <v>37625</v>
      </c>
      <c r="D134" s="17"/>
      <c r="E134" s="9"/>
      <c r="F134" s="9"/>
      <c r="G134" s="9"/>
      <c r="H134" s="29"/>
      <c r="I134" s="6"/>
      <c r="J134" s="168">
        <v>41</v>
      </c>
      <c r="K134" s="168">
        <f t="shared" si="7"/>
        <v>38885</v>
      </c>
      <c r="L134" s="17"/>
      <c r="M134" s="9"/>
      <c r="N134" s="9"/>
      <c r="O134" s="9"/>
      <c r="P134" s="179"/>
    </row>
    <row r="135" spans="2:16" x14ac:dyDescent="0.2">
      <c r="B135" s="227">
        <v>42</v>
      </c>
      <c r="C135" s="230">
        <f t="shared" si="6"/>
        <v>37639</v>
      </c>
      <c r="D135" s="17"/>
      <c r="E135" s="9"/>
      <c r="F135" s="9"/>
      <c r="G135" s="9"/>
      <c r="H135" s="9"/>
      <c r="I135" s="6"/>
      <c r="J135" s="230">
        <v>42</v>
      </c>
      <c r="K135" s="230">
        <f t="shared" si="7"/>
        <v>38899</v>
      </c>
      <c r="L135" s="20"/>
      <c r="M135" s="46"/>
      <c r="N135" s="46"/>
      <c r="O135" s="46"/>
      <c r="P135" s="297"/>
    </row>
    <row r="136" spans="2:16" x14ac:dyDescent="0.2">
      <c r="B136" s="227">
        <v>43</v>
      </c>
      <c r="C136" s="230">
        <f t="shared" si="6"/>
        <v>37653</v>
      </c>
      <c r="D136" s="17"/>
      <c r="E136" s="9"/>
      <c r="F136" s="9"/>
      <c r="G136" s="9"/>
      <c r="H136" s="9"/>
      <c r="I136" s="6"/>
      <c r="J136" s="230">
        <v>43</v>
      </c>
      <c r="K136" s="230">
        <f t="shared" si="7"/>
        <v>38913</v>
      </c>
      <c r="L136" s="20"/>
      <c r="M136" s="46"/>
      <c r="N136" s="46"/>
      <c r="O136" s="46"/>
      <c r="P136" s="297"/>
    </row>
    <row r="137" spans="2:16" x14ac:dyDescent="0.2">
      <c r="B137" s="227">
        <v>44</v>
      </c>
      <c r="C137" s="230">
        <f t="shared" si="6"/>
        <v>37667</v>
      </c>
      <c r="D137" s="17"/>
      <c r="E137" s="9"/>
      <c r="F137" s="9"/>
      <c r="G137" s="9"/>
      <c r="H137" s="9"/>
      <c r="I137" s="6"/>
      <c r="J137" s="230">
        <v>44</v>
      </c>
      <c r="K137" s="230">
        <f t="shared" si="7"/>
        <v>38927</v>
      </c>
      <c r="L137" s="20"/>
      <c r="M137" s="46"/>
      <c r="N137" s="46"/>
      <c r="O137" s="46"/>
      <c r="P137" s="297"/>
    </row>
    <row r="138" spans="2:16" x14ac:dyDescent="0.2">
      <c r="B138" s="227">
        <v>45</v>
      </c>
      <c r="C138" s="230">
        <f t="shared" si="6"/>
        <v>37681</v>
      </c>
      <c r="D138" s="17"/>
      <c r="E138" s="9"/>
      <c r="F138" s="9"/>
      <c r="G138" s="9"/>
      <c r="H138" s="9"/>
      <c r="I138" s="6"/>
      <c r="J138" s="230">
        <v>45</v>
      </c>
      <c r="K138" s="230">
        <f t="shared" si="7"/>
        <v>38941</v>
      </c>
      <c r="L138" s="20"/>
      <c r="M138" s="46"/>
      <c r="N138" s="46"/>
      <c r="O138" s="46"/>
      <c r="P138" s="297"/>
    </row>
    <row r="139" spans="2:16" x14ac:dyDescent="0.2">
      <c r="B139" s="227">
        <v>46</v>
      </c>
      <c r="C139" s="230">
        <f t="shared" si="6"/>
        <v>37695</v>
      </c>
      <c r="D139" s="17"/>
      <c r="E139" s="9"/>
      <c r="F139" s="9"/>
      <c r="G139" s="9"/>
      <c r="H139" s="9"/>
      <c r="I139" s="6"/>
      <c r="J139" s="230">
        <v>46</v>
      </c>
      <c r="K139" s="230">
        <f t="shared" si="7"/>
        <v>38955</v>
      </c>
      <c r="L139" s="20"/>
      <c r="M139" s="46"/>
      <c r="N139" s="46"/>
      <c r="O139" s="46"/>
      <c r="P139" s="297"/>
    </row>
    <row r="140" spans="2:16" x14ac:dyDescent="0.2">
      <c r="B140" s="227">
        <v>47</v>
      </c>
      <c r="C140" s="230">
        <f t="shared" si="6"/>
        <v>37709</v>
      </c>
      <c r="D140" s="17"/>
      <c r="E140" s="9"/>
      <c r="F140" s="9"/>
      <c r="G140" s="9"/>
      <c r="H140" s="9"/>
      <c r="I140" s="6"/>
      <c r="J140" s="230">
        <v>47</v>
      </c>
      <c r="K140" s="230">
        <f t="shared" si="7"/>
        <v>38969</v>
      </c>
      <c r="L140" s="20"/>
      <c r="M140" s="46"/>
      <c r="N140" s="46"/>
      <c r="O140" s="46"/>
      <c r="P140" s="297"/>
    </row>
    <row r="141" spans="2:16" x14ac:dyDescent="0.2">
      <c r="B141" s="227">
        <v>48</v>
      </c>
      <c r="C141" s="230">
        <f t="shared" si="6"/>
        <v>37723</v>
      </c>
      <c r="D141" s="17"/>
      <c r="E141" s="9"/>
      <c r="F141" s="9"/>
      <c r="G141" s="9"/>
      <c r="H141" s="9"/>
      <c r="I141" s="6"/>
      <c r="J141" s="230">
        <v>48</v>
      </c>
      <c r="K141" s="230">
        <f t="shared" si="7"/>
        <v>38983</v>
      </c>
      <c r="L141" s="20"/>
      <c r="M141" s="46"/>
      <c r="N141" s="46"/>
      <c r="O141" s="46"/>
      <c r="P141" s="297"/>
    </row>
    <row r="142" spans="2:16" x14ac:dyDescent="0.2">
      <c r="B142" s="227">
        <v>49</v>
      </c>
      <c r="C142" s="230">
        <f t="shared" si="6"/>
        <v>37737</v>
      </c>
      <c r="D142" s="17"/>
      <c r="E142" s="9"/>
      <c r="F142" s="9"/>
      <c r="G142" s="9"/>
      <c r="H142" s="9"/>
      <c r="I142" s="6"/>
      <c r="J142" s="230">
        <v>49</v>
      </c>
      <c r="K142" s="230">
        <f t="shared" si="7"/>
        <v>38997</v>
      </c>
      <c r="L142" s="20"/>
      <c r="M142" s="46"/>
      <c r="N142" s="46"/>
      <c r="O142" s="46"/>
      <c r="P142" s="297"/>
    </row>
    <row r="143" spans="2:16" x14ac:dyDescent="0.2">
      <c r="B143" s="227">
        <v>50</v>
      </c>
      <c r="C143" s="230">
        <f t="shared" si="6"/>
        <v>37751</v>
      </c>
      <c r="D143" s="17"/>
      <c r="E143" s="9"/>
      <c r="F143" s="9"/>
      <c r="G143" s="9"/>
      <c r="H143" s="9"/>
      <c r="I143" s="6"/>
      <c r="J143" s="230">
        <v>50</v>
      </c>
      <c r="K143" s="230">
        <f t="shared" si="7"/>
        <v>39011</v>
      </c>
      <c r="L143" s="20"/>
      <c r="M143" s="46"/>
      <c r="N143" s="46"/>
      <c r="O143" s="46"/>
      <c r="P143" s="297"/>
    </row>
    <row r="144" spans="2:16" x14ac:dyDescent="0.2">
      <c r="B144" s="227">
        <v>51</v>
      </c>
      <c r="C144" s="230">
        <f t="shared" si="6"/>
        <v>37765</v>
      </c>
      <c r="D144" s="17"/>
      <c r="E144" s="9"/>
      <c r="F144" s="9"/>
      <c r="G144" s="9"/>
      <c r="H144" s="9"/>
      <c r="I144" s="6"/>
      <c r="J144" s="230">
        <v>51</v>
      </c>
      <c r="K144" s="230">
        <f t="shared" si="7"/>
        <v>39025</v>
      </c>
      <c r="L144" s="20"/>
      <c r="M144" s="46"/>
      <c r="N144" s="46"/>
      <c r="O144" s="46"/>
      <c r="P144" s="297"/>
    </row>
    <row r="145" spans="2:16" x14ac:dyDescent="0.2">
      <c r="B145" s="227">
        <v>52</v>
      </c>
      <c r="C145" s="230">
        <f t="shared" si="6"/>
        <v>37779</v>
      </c>
      <c r="D145" s="17"/>
      <c r="E145" s="9"/>
      <c r="F145" s="9"/>
      <c r="G145" s="9"/>
      <c r="H145" s="9"/>
      <c r="I145" s="6"/>
      <c r="J145" s="230">
        <v>52</v>
      </c>
      <c r="K145" s="230">
        <f t="shared" si="7"/>
        <v>39039</v>
      </c>
      <c r="L145" s="20"/>
      <c r="M145" s="46"/>
      <c r="N145" s="46"/>
      <c r="O145" s="46"/>
      <c r="P145" s="297"/>
    </row>
    <row r="146" spans="2:16" x14ac:dyDescent="0.2">
      <c r="B146" s="227">
        <v>53</v>
      </c>
      <c r="C146" s="230">
        <f t="shared" si="6"/>
        <v>37793</v>
      </c>
      <c r="D146" s="17"/>
      <c r="E146" s="9"/>
      <c r="F146" s="9"/>
      <c r="G146" s="9"/>
      <c r="H146" s="9"/>
      <c r="I146" s="6"/>
      <c r="J146" s="230">
        <v>53</v>
      </c>
      <c r="K146" s="230">
        <f t="shared" si="7"/>
        <v>39053</v>
      </c>
      <c r="L146" s="20"/>
      <c r="M146" s="46"/>
      <c r="N146" s="46"/>
      <c r="O146" s="46"/>
      <c r="P146" s="297"/>
    </row>
    <row r="147" spans="2:16" x14ac:dyDescent="0.2">
      <c r="B147" s="227">
        <v>54</v>
      </c>
      <c r="C147" s="230">
        <f t="shared" si="6"/>
        <v>37807</v>
      </c>
      <c r="D147" s="17"/>
      <c r="E147" s="9"/>
      <c r="F147" s="9"/>
      <c r="G147" s="9"/>
      <c r="H147" s="9"/>
      <c r="I147" s="6"/>
      <c r="J147" s="230">
        <v>54</v>
      </c>
      <c r="K147" s="230">
        <f t="shared" si="7"/>
        <v>39067</v>
      </c>
      <c r="L147" s="20"/>
      <c r="M147" s="46"/>
      <c r="N147" s="46"/>
      <c r="O147" s="46"/>
      <c r="P147" s="297"/>
    </row>
    <row r="148" spans="2:16" x14ac:dyDescent="0.2">
      <c r="B148" s="227">
        <v>55</v>
      </c>
      <c r="C148" s="230">
        <f t="shared" si="6"/>
        <v>37821</v>
      </c>
      <c r="D148" s="17"/>
      <c r="E148" s="9"/>
      <c r="F148" s="9"/>
      <c r="G148" s="9"/>
      <c r="H148" s="9"/>
      <c r="I148" s="6"/>
      <c r="J148" s="230">
        <v>55</v>
      </c>
      <c r="K148" s="230">
        <f t="shared" si="7"/>
        <v>39081</v>
      </c>
      <c r="L148" s="20"/>
      <c r="M148" s="46"/>
      <c r="N148" s="46"/>
      <c r="O148" s="46"/>
      <c r="P148" s="297"/>
    </row>
    <row r="149" spans="2:16" x14ac:dyDescent="0.2">
      <c r="B149" s="227">
        <v>56</v>
      </c>
      <c r="C149" s="230">
        <f t="shared" si="6"/>
        <v>37835</v>
      </c>
      <c r="D149" s="17"/>
      <c r="E149" s="9"/>
      <c r="F149" s="9"/>
      <c r="G149" s="9"/>
      <c r="H149" s="9"/>
      <c r="I149" s="6"/>
      <c r="J149" s="230">
        <v>56</v>
      </c>
      <c r="K149" s="230">
        <f t="shared" si="7"/>
        <v>39095</v>
      </c>
      <c r="L149" s="20"/>
      <c r="M149" s="46"/>
      <c r="N149" s="46"/>
      <c r="O149" s="46"/>
      <c r="P149" s="297"/>
    </row>
    <row r="150" spans="2:16" x14ac:dyDescent="0.2">
      <c r="B150" s="227">
        <v>57</v>
      </c>
      <c r="C150" s="230">
        <f t="shared" si="6"/>
        <v>37849</v>
      </c>
      <c r="D150" s="17"/>
      <c r="E150" s="9"/>
      <c r="F150" s="9"/>
      <c r="G150" s="9"/>
      <c r="H150" s="9"/>
      <c r="I150" s="6"/>
      <c r="J150" s="230">
        <v>57</v>
      </c>
      <c r="K150" s="230">
        <f t="shared" si="7"/>
        <v>39109</v>
      </c>
      <c r="L150" s="20"/>
      <c r="M150" s="46"/>
      <c r="N150" s="46"/>
      <c r="O150" s="46"/>
      <c r="P150" s="297"/>
    </row>
    <row r="151" spans="2:16" x14ac:dyDescent="0.2">
      <c r="B151" s="227">
        <v>58</v>
      </c>
      <c r="C151" s="230">
        <f t="shared" si="6"/>
        <v>37863</v>
      </c>
      <c r="D151" s="17"/>
      <c r="E151" s="9"/>
      <c r="F151" s="9"/>
      <c r="G151" s="9"/>
      <c r="H151" s="9"/>
      <c r="I151" s="6"/>
      <c r="J151" s="230">
        <v>58</v>
      </c>
      <c r="K151" s="230">
        <f t="shared" si="7"/>
        <v>39123</v>
      </c>
      <c r="L151" s="20"/>
      <c r="M151" s="46"/>
      <c r="N151" s="46"/>
      <c r="O151" s="46"/>
      <c r="P151" s="297"/>
    </row>
    <row r="152" spans="2:16" x14ac:dyDescent="0.2">
      <c r="B152" s="227">
        <v>59</v>
      </c>
      <c r="C152" s="230">
        <f t="shared" si="6"/>
        <v>37877</v>
      </c>
      <c r="D152" s="17"/>
      <c r="E152" s="9"/>
      <c r="F152" s="9"/>
      <c r="G152" s="9"/>
      <c r="H152" s="9"/>
      <c r="I152" s="6"/>
      <c r="J152" s="230">
        <v>59</v>
      </c>
      <c r="K152" s="230">
        <f t="shared" si="7"/>
        <v>39137</v>
      </c>
      <c r="L152" s="20"/>
      <c r="M152" s="46"/>
      <c r="N152" s="46"/>
      <c r="O152" s="46"/>
      <c r="P152" s="297"/>
    </row>
    <row r="153" spans="2:16" x14ac:dyDescent="0.2">
      <c r="B153" s="227">
        <v>60</v>
      </c>
      <c r="C153" s="230">
        <f t="shared" si="6"/>
        <v>37891</v>
      </c>
      <c r="D153" s="17"/>
      <c r="E153" s="9"/>
      <c r="F153" s="9"/>
      <c r="G153" s="9"/>
      <c r="H153" s="9"/>
      <c r="I153" s="6"/>
      <c r="J153" s="230">
        <v>60</v>
      </c>
      <c r="K153" s="230">
        <f t="shared" si="7"/>
        <v>39151</v>
      </c>
      <c r="L153" s="20"/>
      <c r="M153" s="46"/>
      <c r="N153" s="46"/>
      <c r="O153" s="46"/>
      <c r="P153" s="297"/>
    </row>
    <row r="154" spans="2:16" x14ac:dyDescent="0.2">
      <c r="B154" s="227">
        <v>61</v>
      </c>
      <c r="C154" s="230">
        <f t="shared" si="6"/>
        <v>37905</v>
      </c>
      <c r="D154" s="17"/>
      <c r="E154" s="9"/>
      <c r="F154" s="9"/>
      <c r="G154" s="9"/>
      <c r="H154" s="9"/>
      <c r="I154" s="6"/>
      <c r="J154" s="230">
        <v>61</v>
      </c>
      <c r="K154" s="230">
        <f t="shared" si="7"/>
        <v>39165</v>
      </c>
      <c r="L154" s="20"/>
      <c r="M154" s="46"/>
      <c r="N154" s="46"/>
      <c r="O154" s="46"/>
      <c r="P154" s="297"/>
    </row>
    <row r="155" spans="2:16" x14ac:dyDescent="0.2">
      <c r="B155" s="227">
        <v>62</v>
      </c>
      <c r="C155" s="230">
        <f t="shared" si="6"/>
        <v>37919</v>
      </c>
      <c r="D155" s="17"/>
      <c r="E155" s="9"/>
      <c r="F155" s="9"/>
      <c r="G155" s="9"/>
      <c r="H155" s="9"/>
      <c r="I155" s="6"/>
      <c r="J155" s="230">
        <v>62</v>
      </c>
      <c r="K155" s="230">
        <f t="shared" si="7"/>
        <v>39179</v>
      </c>
      <c r="L155" s="20"/>
      <c r="M155" s="46"/>
      <c r="N155" s="46"/>
      <c r="O155" s="46"/>
      <c r="P155" s="297"/>
    </row>
    <row r="156" spans="2:16" x14ac:dyDescent="0.2">
      <c r="B156" s="227">
        <v>63</v>
      </c>
      <c r="C156" s="230">
        <f t="shared" si="6"/>
        <v>37933</v>
      </c>
      <c r="D156" s="17"/>
      <c r="E156" s="9"/>
      <c r="F156" s="9"/>
      <c r="G156" s="9"/>
      <c r="H156" s="9"/>
      <c r="I156" s="6"/>
      <c r="J156" s="230">
        <v>63</v>
      </c>
      <c r="K156" s="230">
        <f t="shared" si="7"/>
        <v>39193</v>
      </c>
      <c r="L156" s="20"/>
      <c r="M156" s="46"/>
      <c r="N156" s="46"/>
      <c r="O156" s="46"/>
      <c r="P156" s="297"/>
    </row>
    <row r="157" spans="2:16" x14ac:dyDescent="0.2">
      <c r="B157" s="227">
        <v>64</v>
      </c>
      <c r="C157" s="230">
        <f t="shared" si="6"/>
        <v>37947</v>
      </c>
      <c r="D157" s="17"/>
      <c r="E157" s="9"/>
      <c r="F157" s="9"/>
      <c r="G157" s="9"/>
      <c r="H157" s="9"/>
      <c r="I157" s="6"/>
      <c r="J157" s="230">
        <v>64</v>
      </c>
      <c r="K157" s="230">
        <f t="shared" si="7"/>
        <v>39207</v>
      </c>
      <c r="L157" s="20"/>
      <c r="M157" s="46"/>
      <c r="N157" s="46"/>
      <c r="O157" s="46"/>
      <c r="P157" s="297"/>
    </row>
    <row r="158" spans="2:16" x14ac:dyDescent="0.2">
      <c r="B158" s="227">
        <v>65</v>
      </c>
      <c r="C158" s="230">
        <f t="shared" si="6"/>
        <v>37961</v>
      </c>
      <c r="D158" s="17"/>
      <c r="E158" s="9"/>
      <c r="F158" s="9"/>
      <c r="G158" s="9"/>
      <c r="H158" s="9"/>
      <c r="I158" s="6"/>
      <c r="J158" s="230">
        <v>65</v>
      </c>
      <c r="K158" s="230">
        <f t="shared" si="7"/>
        <v>39221</v>
      </c>
      <c r="L158" s="20"/>
      <c r="M158" s="46"/>
      <c r="N158" s="46"/>
      <c r="O158" s="46"/>
      <c r="P158" s="297"/>
    </row>
    <row r="159" spans="2:16" x14ac:dyDescent="0.2">
      <c r="B159" s="227">
        <v>66</v>
      </c>
      <c r="C159" s="230">
        <f t="shared" ref="C159:C173" si="8">38248-1197+B159*14</f>
        <v>37975</v>
      </c>
      <c r="D159" s="17"/>
      <c r="E159" s="9"/>
      <c r="F159" s="9"/>
      <c r="G159" s="9"/>
      <c r="H159" s="9"/>
      <c r="I159" s="6"/>
      <c r="J159" s="230">
        <v>66</v>
      </c>
      <c r="K159" s="230">
        <f t="shared" si="7"/>
        <v>39235</v>
      </c>
      <c r="L159" s="20"/>
      <c r="M159" s="46"/>
      <c r="N159" s="46"/>
      <c r="O159" s="46"/>
      <c r="P159" s="297"/>
    </row>
    <row r="160" spans="2:16" x14ac:dyDescent="0.2">
      <c r="B160" s="227">
        <v>67</v>
      </c>
      <c r="C160" s="230">
        <f t="shared" si="8"/>
        <v>37989</v>
      </c>
      <c r="D160" s="17"/>
      <c r="E160" s="9"/>
      <c r="F160" s="9"/>
      <c r="G160" s="9"/>
      <c r="H160" s="9"/>
      <c r="I160" s="6"/>
      <c r="J160" s="230">
        <v>67</v>
      </c>
      <c r="K160" s="230">
        <f t="shared" ref="K160:K173" si="9">38248+63+J160*14</f>
        <v>39249</v>
      </c>
      <c r="L160" s="20"/>
      <c r="M160" s="46"/>
      <c r="N160" s="46"/>
      <c r="O160" s="46"/>
      <c r="P160" s="297"/>
    </row>
    <row r="161" spans="1:16" x14ac:dyDescent="0.2">
      <c r="B161" s="227">
        <v>68</v>
      </c>
      <c r="C161" s="230">
        <f t="shared" si="8"/>
        <v>38003</v>
      </c>
      <c r="D161" s="17"/>
      <c r="E161" s="9"/>
      <c r="F161" s="9"/>
      <c r="G161" s="9"/>
      <c r="H161" s="9"/>
      <c r="I161" s="6"/>
      <c r="J161" s="230">
        <v>68</v>
      </c>
      <c r="K161" s="230">
        <f t="shared" si="9"/>
        <v>39263</v>
      </c>
      <c r="L161" s="20"/>
      <c r="M161" s="46"/>
      <c r="N161" s="46"/>
      <c r="O161" s="46"/>
      <c r="P161" s="297"/>
    </row>
    <row r="162" spans="1:16" x14ac:dyDescent="0.2">
      <c r="B162" s="227">
        <v>69</v>
      </c>
      <c r="C162" s="230">
        <f t="shared" si="8"/>
        <v>38017</v>
      </c>
      <c r="D162" s="17"/>
      <c r="E162" s="9"/>
      <c r="F162" s="9"/>
      <c r="G162" s="9"/>
      <c r="H162" s="9"/>
      <c r="I162" s="6"/>
      <c r="J162" s="230">
        <v>69</v>
      </c>
      <c r="K162" s="230">
        <f t="shared" si="9"/>
        <v>39277</v>
      </c>
      <c r="L162" s="20"/>
      <c r="M162" s="46"/>
      <c r="N162" s="46"/>
      <c r="O162" s="46"/>
      <c r="P162" s="297"/>
    </row>
    <row r="163" spans="1:16" x14ac:dyDescent="0.2">
      <c r="B163" s="227">
        <v>70</v>
      </c>
      <c r="C163" s="230">
        <f t="shared" si="8"/>
        <v>38031</v>
      </c>
      <c r="D163" s="17"/>
      <c r="E163" s="9"/>
      <c r="F163" s="9"/>
      <c r="G163" s="9"/>
      <c r="H163" s="9"/>
      <c r="I163" s="6"/>
      <c r="J163" s="230">
        <v>70</v>
      </c>
      <c r="K163" s="230">
        <f t="shared" si="9"/>
        <v>39291</v>
      </c>
      <c r="L163" s="20"/>
      <c r="M163" s="46"/>
      <c r="N163" s="46"/>
      <c r="O163" s="46"/>
      <c r="P163" s="297"/>
    </row>
    <row r="164" spans="1:16" x14ac:dyDescent="0.2">
      <c r="B164" s="227">
        <v>71</v>
      </c>
      <c r="C164" s="230">
        <f t="shared" si="8"/>
        <v>38045</v>
      </c>
      <c r="D164" s="17"/>
      <c r="E164" s="9"/>
      <c r="F164" s="9"/>
      <c r="G164" s="9"/>
      <c r="H164" s="9"/>
      <c r="I164" s="6"/>
      <c r="J164" s="230">
        <v>71</v>
      </c>
      <c r="K164" s="230">
        <f t="shared" si="9"/>
        <v>39305</v>
      </c>
      <c r="L164" s="20"/>
      <c r="M164" s="46"/>
      <c r="N164" s="46"/>
      <c r="O164" s="46"/>
      <c r="P164" s="297"/>
    </row>
    <row r="165" spans="1:16" x14ac:dyDescent="0.2">
      <c r="B165" s="227">
        <v>72</v>
      </c>
      <c r="C165" s="230">
        <f t="shared" si="8"/>
        <v>38059</v>
      </c>
      <c r="D165" s="17"/>
      <c r="E165" s="9"/>
      <c r="F165" s="9"/>
      <c r="G165" s="9"/>
      <c r="H165" s="9"/>
      <c r="I165" s="6"/>
      <c r="J165" s="230">
        <v>72</v>
      </c>
      <c r="K165" s="230">
        <f t="shared" si="9"/>
        <v>39319</v>
      </c>
      <c r="L165" s="20"/>
      <c r="M165" s="46"/>
      <c r="N165" s="46"/>
      <c r="O165" s="46"/>
      <c r="P165" s="297"/>
    </row>
    <row r="166" spans="1:16" x14ac:dyDescent="0.2">
      <c r="B166" s="227">
        <v>73</v>
      </c>
      <c r="C166" s="230">
        <f t="shared" si="8"/>
        <v>38073</v>
      </c>
      <c r="D166" s="17"/>
      <c r="E166" s="9"/>
      <c r="F166" s="9"/>
      <c r="G166" s="9"/>
      <c r="H166" s="9"/>
      <c r="I166" s="6"/>
      <c r="J166" s="230">
        <v>73</v>
      </c>
      <c r="K166" s="230">
        <f t="shared" si="9"/>
        <v>39333</v>
      </c>
      <c r="L166" s="20"/>
      <c r="M166" s="46"/>
      <c r="N166" s="46"/>
      <c r="O166" s="46"/>
      <c r="P166" s="297"/>
    </row>
    <row r="167" spans="1:16" x14ac:dyDescent="0.2">
      <c r="B167" s="227">
        <v>74</v>
      </c>
      <c r="C167" s="230">
        <f t="shared" si="8"/>
        <v>38087</v>
      </c>
      <c r="D167" s="17"/>
      <c r="E167" s="9"/>
      <c r="F167" s="9"/>
      <c r="G167" s="9"/>
      <c r="H167" s="9"/>
      <c r="I167" s="6"/>
      <c r="J167" s="230">
        <v>74</v>
      </c>
      <c r="K167" s="230">
        <f t="shared" si="9"/>
        <v>39347</v>
      </c>
      <c r="L167" s="20"/>
      <c r="M167" s="46"/>
      <c r="N167" s="46"/>
      <c r="O167" s="46"/>
      <c r="P167" s="297"/>
    </row>
    <row r="168" spans="1:16" x14ac:dyDescent="0.2">
      <c r="B168" s="227">
        <v>75</v>
      </c>
      <c r="C168" s="230">
        <f t="shared" si="8"/>
        <v>38101</v>
      </c>
      <c r="D168" s="17"/>
      <c r="E168" s="9"/>
      <c r="F168" s="9"/>
      <c r="G168" s="9"/>
      <c r="H168" s="9"/>
      <c r="I168" s="6"/>
      <c r="J168" s="230">
        <v>75</v>
      </c>
      <c r="K168" s="230">
        <f t="shared" si="9"/>
        <v>39361</v>
      </c>
      <c r="L168" s="20"/>
      <c r="M168" s="46"/>
      <c r="N168" s="46"/>
      <c r="O168" s="46"/>
      <c r="P168" s="297"/>
    </row>
    <row r="169" spans="1:16" x14ac:dyDescent="0.2">
      <c r="B169" s="227">
        <v>76</v>
      </c>
      <c r="C169" s="230">
        <f t="shared" si="8"/>
        <v>38115</v>
      </c>
      <c r="D169" s="17"/>
      <c r="E169" s="9"/>
      <c r="F169" s="9"/>
      <c r="G169" s="9"/>
      <c r="H169" s="9"/>
      <c r="I169" s="6"/>
      <c r="J169" s="230">
        <v>76</v>
      </c>
      <c r="K169" s="230">
        <f t="shared" si="9"/>
        <v>39375</v>
      </c>
      <c r="L169" s="20"/>
      <c r="M169" s="46"/>
      <c r="N169" s="46"/>
      <c r="O169" s="46"/>
      <c r="P169" s="297"/>
    </row>
    <row r="170" spans="1:16" x14ac:dyDescent="0.2">
      <c r="B170" s="227">
        <v>77</v>
      </c>
      <c r="C170" s="230">
        <f t="shared" si="8"/>
        <v>38129</v>
      </c>
      <c r="D170" s="17"/>
      <c r="E170" s="9"/>
      <c r="F170" s="9"/>
      <c r="G170" s="9"/>
      <c r="H170" s="9"/>
      <c r="I170" s="6"/>
      <c r="J170" s="230">
        <v>77</v>
      </c>
      <c r="K170" s="230">
        <f t="shared" si="9"/>
        <v>39389</v>
      </c>
      <c r="L170" s="20"/>
      <c r="M170" s="46"/>
      <c r="N170" s="46"/>
      <c r="O170" s="46"/>
      <c r="P170" s="297"/>
    </row>
    <row r="171" spans="1:16" x14ac:dyDescent="0.2">
      <c r="B171" s="227">
        <v>78</v>
      </c>
      <c r="C171" s="230">
        <f t="shared" si="8"/>
        <v>38143</v>
      </c>
      <c r="D171" s="17"/>
      <c r="E171" s="9"/>
      <c r="F171" s="9"/>
      <c r="G171" s="9"/>
      <c r="H171" s="9"/>
      <c r="I171" s="6"/>
      <c r="J171" s="230">
        <v>78</v>
      </c>
      <c r="K171" s="230">
        <f t="shared" si="9"/>
        <v>39403</v>
      </c>
      <c r="L171" s="20"/>
      <c r="M171" s="46"/>
      <c r="N171" s="46"/>
      <c r="O171" s="46"/>
      <c r="P171" s="297"/>
    </row>
    <row r="172" spans="1:16" x14ac:dyDescent="0.2">
      <c r="B172" s="227">
        <v>79</v>
      </c>
      <c r="C172" s="230">
        <f t="shared" si="8"/>
        <v>38157</v>
      </c>
      <c r="D172" s="17"/>
      <c r="E172" s="9"/>
      <c r="F172" s="9"/>
      <c r="G172" s="9"/>
      <c r="H172" s="9"/>
      <c r="I172" s="6"/>
      <c r="J172" s="230">
        <v>79</v>
      </c>
      <c r="K172" s="230">
        <f t="shared" si="9"/>
        <v>39417</v>
      </c>
      <c r="L172" s="20"/>
      <c r="M172" s="46"/>
      <c r="N172" s="46"/>
      <c r="O172" s="46"/>
      <c r="P172" s="297"/>
    </row>
    <row r="173" spans="1:16" ht="13.5" thickBot="1" x14ac:dyDescent="0.25">
      <c r="B173" s="228">
        <v>80</v>
      </c>
      <c r="C173" s="231">
        <f t="shared" si="8"/>
        <v>38171</v>
      </c>
      <c r="D173" s="173"/>
      <c r="E173" s="174"/>
      <c r="F173" s="174"/>
      <c r="G173" s="174"/>
      <c r="H173" s="174"/>
      <c r="I173" s="81"/>
      <c r="J173" s="231">
        <v>80</v>
      </c>
      <c r="K173" s="231">
        <f t="shared" si="9"/>
        <v>39431</v>
      </c>
      <c r="L173" s="135"/>
      <c r="M173" s="300"/>
      <c r="N173" s="300"/>
      <c r="O173" s="300"/>
      <c r="P173" s="301"/>
    </row>
    <row r="174" spans="1:16" x14ac:dyDescent="0.2">
      <c r="A174" s="412">
        <v>5</v>
      </c>
      <c r="B174" s="83"/>
      <c r="C174" s="83"/>
      <c r="D174" s="141"/>
      <c r="E174" s="418" t="s">
        <v>53</v>
      </c>
      <c r="F174" s="419"/>
      <c r="G174" s="419" t="s">
        <v>54</v>
      </c>
      <c r="H174" s="419"/>
      <c r="I174" s="88" t="s">
        <v>462</v>
      </c>
      <c r="J174" s="419" t="s">
        <v>43</v>
      </c>
      <c r="K174" s="419"/>
      <c r="L174" s="89" t="s">
        <v>467</v>
      </c>
      <c r="M174" s="83"/>
      <c r="N174" s="83"/>
      <c r="O174" s="83"/>
      <c r="P174" s="83"/>
    </row>
    <row r="175" spans="1:16" ht="16.5" thickBot="1" x14ac:dyDescent="0.3">
      <c r="A175" s="413"/>
      <c r="B175" s="83"/>
      <c r="C175" s="83"/>
      <c r="D175" s="142"/>
      <c r="E175" s="414" t="s">
        <v>147</v>
      </c>
      <c r="F175" s="415"/>
      <c r="G175" s="415"/>
      <c r="H175" s="415"/>
      <c r="I175" s="415"/>
      <c r="J175" s="415"/>
      <c r="K175" s="415"/>
      <c r="L175" s="417"/>
      <c r="M175" s="83"/>
      <c r="N175" s="83"/>
      <c r="O175" s="83"/>
      <c r="P175" s="83"/>
    </row>
    <row r="176" spans="1:16" ht="13.5" thickBot="1" x14ac:dyDescent="0.25">
      <c r="B176" s="92" t="s">
        <v>111</v>
      </c>
      <c r="C176" s="93" t="s">
        <v>112</v>
      </c>
      <c r="D176" s="94" t="s">
        <v>113</v>
      </c>
      <c r="E176" s="95" t="s">
        <v>114</v>
      </c>
      <c r="F176" s="95" t="s">
        <v>115</v>
      </c>
      <c r="G176" s="95" t="s">
        <v>116</v>
      </c>
      <c r="H176" s="96" t="s">
        <v>117</v>
      </c>
      <c r="I176" s="75"/>
      <c r="J176" s="92" t="s">
        <v>111</v>
      </c>
      <c r="K176" s="93" t="s">
        <v>118</v>
      </c>
      <c r="L176" s="94" t="s">
        <v>113</v>
      </c>
      <c r="M176" s="95" t="s">
        <v>114</v>
      </c>
      <c r="N176" s="95" t="s">
        <v>115</v>
      </c>
      <c r="O176" s="95" t="s">
        <v>116</v>
      </c>
      <c r="P176" s="96" t="s">
        <v>117</v>
      </c>
    </row>
    <row r="177" spans="2:16" x14ac:dyDescent="0.2">
      <c r="B177" s="226">
        <v>1</v>
      </c>
      <c r="C177" s="229">
        <f>38248-1193.5+7</f>
        <v>37061.5</v>
      </c>
      <c r="D177" s="66"/>
      <c r="E177" s="100"/>
      <c r="F177" s="100"/>
      <c r="G177" s="100"/>
      <c r="H177" s="308"/>
      <c r="I177" s="6"/>
      <c r="J177" s="229">
        <v>1</v>
      </c>
      <c r="K177" s="229">
        <f>38248+66.5+7</f>
        <v>38321.5</v>
      </c>
      <c r="L177" s="66"/>
      <c r="M177" s="100"/>
      <c r="N177" s="100"/>
      <c r="O177" s="100"/>
      <c r="P177" s="309"/>
    </row>
    <row r="178" spans="2:16" x14ac:dyDescent="0.2">
      <c r="B178" s="227">
        <v>2</v>
      </c>
      <c r="C178" s="230">
        <f>C177+7</f>
        <v>37068.5</v>
      </c>
      <c r="D178" s="20"/>
      <c r="E178" s="46"/>
      <c r="F178" s="46"/>
      <c r="G178" s="46"/>
      <c r="H178" s="46"/>
      <c r="I178" s="6"/>
      <c r="J178" s="230">
        <v>2</v>
      </c>
      <c r="K178" s="230">
        <f>K177+7</f>
        <v>38328.5</v>
      </c>
      <c r="L178" s="20"/>
      <c r="M178" s="46"/>
      <c r="N178" s="46"/>
      <c r="O178" s="46"/>
      <c r="P178" s="297"/>
    </row>
    <row r="179" spans="2:16" x14ac:dyDescent="0.2">
      <c r="B179" s="227">
        <v>3</v>
      </c>
      <c r="C179" s="230">
        <f>C178+7</f>
        <v>37075.5</v>
      </c>
      <c r="D179" s="20"/>
      <c r="E179" s="46"/>
      <c r="F179" s="46"/>
      <c r="G179" s="46"/>
      <c r="H179" s="46"/>
      <c r="I179" s="6"/>
      <c r="J179" s="230">
        <v>3</v>
      </c>
      <c r="K179" s="230">
        <f>K178+7</f>
        <v>38335.5</v>
      </c>
      <c r="L179" s="20"/>
      <c r="M179" s="46"/>
      <c r="N179" s="46"/>
      <c r="O179" s="46"/>
      <c r="P179" s="297"/>
    </row>
    <row r="180" spans="2:16" x14ac:dyDescent="0.2">
      <c r="B180" s="227">
        <v>4</v>
      </c>
      <c r="C180" s="230">
        <f t="shared" ref="C180:C243" si="10">C179+7</f>
        <v>37082.5</v>
      </c>
      <c r="D180" s="20"/>
      <c r="E180" s="46"/>
      <c r="F180" s="46"/>
      <c r="G180" s="46"/>
      <c r="H180" s="46"/>
      <c r="I180" s="6"/>
      <c r="J180" s="230">
        <v>4</v>
      </c>
      <c r="K180" s="230">
        <f t="shared" ref="K180:K243" si="11">K179+7</f>
        <v>38342.5</v>
      </c>
      <c r="L180" s="20"/>
      <c r="M180" s="46"/>
      <c r="N180" s="46"/>
      <c r="O180" s="46"/>
      <c r="P180" s="297"/>
    </row>
    <row r="181" spans="2:16" x14ac:dyDescent="0.2">
      <c r="B181" s="227">
        <v>5</v>
      </c>
      <c r="C181" s="230">
        <f t="shared" si="10"/>
        <v>37089.5</v>
      </c>
      <c r="D181" s="20"/>
      <c r="E181" s="46"/>
      <c r="F181" s="46"/>
      <c r="G181" s="46"/>
      <c r="H181" s="46"/>
      <c r="I181" s="6"/>
      <c r="J181" s="230">
        <v>5</v>
      </c>
      <c r="K181" s="230">
        <f t="shared" si="11"/>
        <v>38349.5</v>
      </c>
      <c r="L181" s="20"/>
      <c r="M181" s="46"/>
      <c r="N181" s="46"/>
      <c r="O181" s="46"/>
      <c r="P181" s="297"/>
    </row>
    <row r="182" spans="2:16" x14ac:dyDescent="0.2">
      <c r="B182" s="227">
        <v>6</v>
      </c>
      <c r="C182" s="230">
        <f t="shared" si="10"/>
        <v>37096.5</v>
      </c>
      <c r="D182" s="20"/>
      <c r="E182" s="46"/>
      <c r="F182" s="46"/>
      <c r="G182" s="46"/>
      <c r="H182" s="46"/>
      <c r="I182" s="6"/>
      <c r="J182" s="230">
        <v>6</v>
      </c>
      <c r="K182" s="230">
        <f t="shared" si="11"/>
        <v>38356.5</v>
      </c>
      <c r="L182" s="20"/>
      <c r="M182" s="46"/>
      <c r="N182" s="46"/>
      <c r="O182" s="46"/>
      <c r="P182" s="297"/>
    </row>
    <row r="183" spans="2:16" x14ac:dyDescent="0.2">
      <c r="B183" s="227">
        <v>7</v>
      </c>
      <c r="C183" s="230">
        <f t="shared" si="10"/>
        <v>37103.5</v>
      </c>
      <c r="D183" s="20"/>
      <c r="E183" s="46"/>
      <c r="F183" s="46"/>
      <c r="G183" s="46"/>
      <c r="H183" s="46"/>
      <c r="I183" s="6"/>
      <c r="J183" s="230">
        <v>7</v>
      </c>
      <c r="K183" s="230">
        <f t="shared" si="11"/>
        <v>38363.5</v>
      </c>
      <c r="L183" s="20"/>
      <c r="M183" s="46"/>
      <c r="N183" s="46"/>
      <c r="O183" s="46"/>
      <c r="P183" s="297"/>
    </row>
    <row r="184" spans="2:16" x14ac:dyDescent="0.2">
      <c r="B184" s="227">
        <v>8</v>
      </c>
      <c r="C184" s="230">
        <f t="shared" si="10"/>
        <v>37110.5</v>
      </c>
      <c r="D184" s="20"/>
      <c r="E184" s="46"/>
      <c r="F184" s="46"/>
      <c r="G184" s="46"/>
      <c r="H184" s="46"/>
      <c r="I184" s="6"/>
      <c r="J184" s="230">
        <v>8</v>
      </c>
      <c r="K184" s="230">
        <f t="shared" si="11"/>
        <v>38370.5</v>
      </c>
      <c r="L184" s="20"/>
      <c r="M184" s="46"/>
      <c r="N184" s="46"/>
      <c r="O184" s="46"/>
      <c r="P184" s="297"/>
    </row>
    <row r="185" spans="2:16" x14ac:dyDescent="0.2">
      <c r="B185" s="227">
        <v>9</v>
      </c>
      <c r="C185" s="230">
        <f t="shared" si="10"/>
        <v>37117.5</v>
      </c>
      <c r="D185" s="20"/>
      <c r="E185" s="46"/>
      <c r="F185" s="46"/>
      <c r="G185" s="46"/>
      <c r="H185" s="46"/>
      <c r="I185" s="6"/>
      <c r="J185" s="230">
        <v>9</v>
      </c>
      <c r="K185" s="230">
        <f t="shared" si="11"/>
        <v>38377.5</v>
      </c>
      <c r="L185" s="20"/>
      <c r="M185" s="46"/>
      <c r="N185" s="46"/>
      <c r="O185" s="46"/>
      <c r="P185" s="297"/>
    </row>
    <row r="186" spans="2:16" ht="17.25" customHeight="1" x14ac:dyDescent="0.2">
      <c r="B186" s="227">
        <v>10</v>
      </c>
      <c r="C186" s="230">
        <f t="shared" si="10"/>
        <v>37124.5</v>
      </c>
      <c r="D186" s="20"/>
      <c r="E186" s="46"/>
      <c r="F186" s="46"/>
      <c r="G186" s="46"/>
      <c r="H186" s="46"/>
      <c r="I186" s="6"/>
      <c r="J186" s="230">
        <v>10</v>
      </c>
      <c r="K186" s="230">
        <f t="shared" si="11"/>
        <v>38384.5</v>
      </c>
      <c r="L186" s="20"/>
      <c r="M186" s="46"/>
      <c r="N186" s="46"/>
      <c r="O186" s="46"/>
      <c r="P186" s="297"/>
    </row>
    <row r="187" spans="2:16" ht="15.75" customHeight="1" x14ac:dyDescent="0.2">
      <c r="B187" s="227">
        <v>11</v>
      </c>
      <c r="C187" s="230">
        <f t="shared" si="10"/>
        <v>37131.5</v>
      </c>
      <c r="D187" s="20"/>
      <c r="E187" s="46"/>
      <c r="F187" s="46"/>
      <c r="G187" s="46"/>
      <c r="H187" s="46"/>
      <c r="I187" s="6"/>
      <c r="J187" s="230">
        <v>11</v>
      </c>
      <c r="K187" s="230">
        <f t="shared" si="11"/>
        <v>38391.5</v>
      </c>
      <c r="L187" s="20"/>
      <c r="M187" s="46"/>
      <c r="N187" s="46"/>
      <c r="O187" s="46"/>
      <c r="P187" s="297"/>
    </row>
    <row r="188" spans="2:16" ht="17.25" customHeight="1" x14ac:dyDescent="0.2">
      <c r="B188" s="227">
        <v>12</v>
      </c>
      <c r="C188" s="230">
        <f t="shared" si="10"/>
        <v>37138.5</v>
      </c>
      <c r="D188" s="20"/>
      <c r="E188" s="46"/>
      <c r="F188" s="46"/>
      <c r="G188" s="46"/>
      <c r="H188" s="46"/>
      <c r="I188" s="6"/>
      <c r="J188" s="230">
        <v>12</v>
      </c>
      <c r="K188" s="230">
        <f t="shared" si="11"/>
        <v>38398.5</v>
      </c>
      <c r="L188" s="20"/>
      <c r="M188" s="46"/>
      <c r="N188" s="46"/>
      <c r="O188" s="46"/>
      <c r="P188" s="297"/>
    </row>
    <row r="189" spans="2:16" ht="15" customHeight="1" x14ac:dyDescent="0.2">
      <c r="B189" s="227">
        <v>13</v>
      </c>
      <c r="C189" s="230">
        <f t="shared" si="10"/>
        <v>37145.5</v>
      </c>
      <c r="D189" s="20"/>
      <c r="E189" s="46"/>
      <c r="F189" s="46"/>
      <c r="G189" s="46"/>
      <c r="H189" s="46"/>
      <c r="I189" s="6"/>
      <c r="J189" s="230">
        <v>13</v>
      </c>
      <c r="K189" s="230">
        <f t="shared" si="11"/>
        <v>38405.5</v>
      </c>
      <c r="L189" s="20"/>
      <c r="M189" s="46"/>
      <c r="N189" s="46"/>
      <c r="O189" s="46"/>
      <c r="P189" s="297"/>
    </row>
    <row r="190" spans="2:16" ht="17.25" customHeight="1" x14ac:dyDescent="0.2">
      <c r="B190" s="227">
        <v>14</v>
      </c>
      <c r="C190" s="230">
        <f t="shared" si="10"/>
        <v>37152.5</v>
      </c>
      <c r="D190" s="20"/>
      <c r="E190" s="46"/>
      <c r="F190" s="46"/>
      <c r="G190" s="46"/>
      <c r="H190" s="46"/>
      <c r="I190" s="6"/>
      <c r="J190" s="230">
        <v>14</v>
      </c>
      <c r="K190" s="230">
        <f t="shared" si="11"/>
        <v>38412.5</v>
      </c>
      <c r="L190" s="20"/>
      <c r="M190" s="46"/>
      <c r="N190" s="46"/>
      <c r="O190" s="46"/>
      <c r="P190" s="297"/>
    </row>
    <row r="191" spans="2:16" ht="16.5" customHeight="1" x14ac:dyDescent="0.2">
      <c r="B191" s="227">
        <v>15</v>
      </c>
      <c r="C191" s="230">
        <f t="shared" si="10"/>
        <v>37159.5</v>
      </c>
      <c r="D191" s="20"/>
      <c r="E191" s="46"/>
      <c r="F191" s="46"/>
      <c r="G191" s="46"/>
      <c r="H191" s="46"/>
      <c r="I191" s="6"/>
      <c r="J191" s="230">
        <v>15</v>
      </c>
      <c r="K191" s="230">
        <f t="shared" si="11"/>
        <v>38419.5</v>
      </c>
      <c r="L191" s="20"/>
      <c r="M191" s="46"/>
      <c r="N191" s="46"/>
      <c r="O191" s="46"/>
      <c r="P191" s="297"/>
    </row>
    <row r="192" spans="2:16" ht="17.25" customHeight="1" x14ac:dyDescent="0.2">
      <c r="B192" s="227">
        <v>16</v>
      </c>
      <c r="C192" s="230">
        <f t="shared" si="10"/>
        <v>37166.5</v>
      </c>
      <c r="D192" s="20"/>
      <c r="E192" s="46"/>
      <c r="F192" s="46"/>
      <c r="G192" s="46"/>
      <c r="H192" s="46"/>
      <c r="I192" s="6"/>
      <c r="J192" s="230">
        <v>16</v>
      </c>
      <c r="K192" s="230">
        <f t="shared" si="11"/>
        <v>38426.5</v>
      </c>
      <c r="L192" s="20"/>
      <c r="M192" s="46"/>
      <c r="N192" s="46"/>
      <c r="O192" s="46"/>
      <c r="P192" s="297"/>
    </row>
    <row r="193" spans="1:17" ht="15.75" customHeight="1" x14ac:dyDescent="0.2">
      <c r="B193" s="227">
        <v>17</v>
      </c>
      <c r="C193" s="230">
        <f t="shared" si="10"/>
        <v>37173.5</v>
      </c>
      <c r="D193" s="20"/>
      <c r="E193" s="46"/>
      <c r="F193" s="46"/>
      <c r="G193" s="46"/>
      <c r="H193" s="46"/>
      <c r="I193" s="6"/>
      <c r="J193" s="230">
        <v>17</v>
      </c>
      <c r="K193" s="230">
        <f t="shared" si="11"/>
        <v>38433.5</v>
      </c>
      <c r="L193" s="20"/>
      <c r="M193" s="46"/>
      <c r="N193" s="46"/>
      <c r="O193" s="46"/>
      <c r="P193" s="297"/>
    </row>
    <row r="194" spans="1:17" ht="18.75" customHeight="1" x14ac:dyDescent="0.2">
      <c r="B194" s="227">
        <v>18</v>
      </c>
      <c r="C194" s="230">
        <f t="shared" si="10"/>
        <v>37180.5</v>
      </c>
      <c r="D194" s="20"/>
      <c r="E194" s="46"/>
      <c r="F194" s="46"/>
      <c r="G194" s="46"/>
      <c r="H194" s="46"/>
      <c r="I194" s="6"/>
      <c r="J194" s="230">
        <v>18</v>
      </c>
      <c r="K194" s="230">
        <f t="shared" si="11"/>
        <v>38440.5</v>
      </c>
      <c r="L194" s="20"/>
      <c r="M194" s="46"/>
      <c r="N194" s="46"/>
      <c r="O194" s="46"/>
      <c r="P194" s="297"/>
    </row>
    <row r="195" spans="1:17" ht="18" customHeight="1" x14ac:dyDescent="0.2">
      <c r="B195" s="227">
        <v>19</v>
      </c>
      <c r="C195" s="230">
        <f t="shared" si="10"/>
        <v>37187.5</v>
      </c>
      <c r="D195" s="20"/>
      <c r="E195" s="46"/>
      <c r="F195" s="46"/>
      <c r="G195" s="46"/>
      <c r="H195" s="46"/>
      <c r="I195" s="6"/>
      <c r="J195" s="230">
        <v>19</v>
      </c>
      <c r="K195" s="230">
        <f t="shared" si="11"/>
        <v>38447.5</v>
      </c>
      <c r="L195" s="20"/>
      <c r="M195" s="46"/>
      <c r="N195" s="46"/>
      <c r="O195" s="46"/>
      <c r="P195" s="297"/>
    </row>
    <row r="196" spans="1:17" ht="14.25" customHeight="1" x14ac:dyDescent="0.2">
      <c r="B196" s="227">
        <v>20</v>
      </c>
      <c r="C196" s="230">
        <f t="shared" si="10"/>
        <v>37194.5</v>
      </c>
      <c r="D196" s="20"/>
      <c r="E196" s="46"/>
      <c r="F196" s="46"/>
      <c r="G196" s="46"/>
      <c r="H196" s="46"/>
      <c r="I196" s="6"/>
      <c r="J196" s="230">
        <v>20</v>
      </c>
      <c r="K196" s="230">
        <f t="shared" si="11"/>
        <v>38454.5</v>
      </c>
      <c r="L196" s="20"/>
      <c r="M196" s="46"/>
      <c r="N196" s="46"/>
      <c r="O196" s="46"/>
      <c r="P196" s="297"/>
    </row>
    <row r="197" spans="1:17" ht="15.75" customHeight="1" x14ac:dyDescent="0.2">
      <c r="B197" s="227">
        <v>21</v>
      </c>
      <c r="C197" s="230">
        <f t="shared" si="10"/>
        <v>37201.5</v>
      </c>
      <c r="D197" s="20"/>
      <c r="E197" s="46"/>
      <c r="F197" s="46"/>
      <c r="G197" s="46"/>
      <c r="H197" s="46"/>
      <c r="I197" s="6"/>
      <c r="J197" s="230">
        <v>21</v>
      </c>
      <c r="K197" s="230">
        <f t="shared" si="11"/>
        <v>38461.5</v>
      </c>
      <c r="L197" s="20"/>
      <c r="M197" s="46"/>
      <c r="N197" s="46"/>
      <c r="O197" s="46"/>
      <c r="P197" s="297"/>
    </row>
    <row r="198" spans="1:17" ht="15.75" customHeight="1" x14ac:dyDescent="0.2">
      <c r="B198" s="227">
        <v>22</v>
      </c>
      <c r="C198" s="230">
        <f t="shared" si="10"/>
        <v>37208.5</v>
      </c>
      <c r="D198" s="20"/>
      <c r="E198" s="46"/>
      <c r="F198" s="46"/>
      <c r="G198" s="46"/>
      <c r="H198" s="46"/>
      <c r="I198" s="6"/>
      <c r="J198" s="230">
        <v>22</v>
      </c>
      <c r="K198" s="230">
        <f t="shared" si="11"/>
        <v>38468.5</v>
      </c>
      <c r="L198" s="20"/>
      <c r="M198" s="46"/>
      <c r="N198" s="46"/>
      <c r="O198" s="46"/>
      <c r="P198" s="297"/>
    </row>
    <row r="199" spans="1:17" ht="18.75" customHeight="1" x14ac:dyDescent="0.2">
      <c r="B199" s="227">
        <v>23</v>
      </c>
      <c r="C199" s="230">
        <f t="shared" si="10"/>
        <v>37215.5</v>
      </c>
      <c r="D199" s="20"/>
      <c r="E199" s="46"/>
      <c r="F199" s="46"/>
      <c r="G199" s="46"/>
      <c r="H199" s="46"/>
      <c r="I199" s="6"/>
      <c r="J199" s="230">
        <v>23</v>
      </c>
      <c r="K199" s="230">
        <f t="shared" si="11"/>
        <v>38475.5</v>
      </c>
      <c r="L199" s="20"/>
      <c r="M199" s="46"/>
      <c r="N199" s="46"/>
      <c r="O199" s="46"/>
      <c r="P199" s="297"/>
    </row>
    <row r="200" spans="1:17" ht="21" customHeight="1" x14ac:dyDescent="0.2">
      <c r="B200" s="227">
        <v>24</v>
      </c>
      <c r="C200" s="230">
        <f t="shared" si="10"/>
        <v>37222.5</v>
      </c>
      <c r="D200" s="20"/>
      <c r="E200" s="46"/>
      <c r="F200" s="46"/>
      <c r="G200" s="46"/>
      <c r="H200" s="46"/>
      <c r="I200" s="6"/>
      <c r="J200" s="230">
        <v>24</v>
      </c>
      <c r="K200" s="230">
        <f t="shared" si="11"/>
        <v>38482.5</v>
      </c>
      <c r="L200" s="20"/>
      <c r="M200" s="46"/>
      <c r="N200" s="46"/>
      <c r="O200" s="46"/>
      <c r="P200" s="297"/>
    </row>
    <row r="201" spans="1:17" ht="16.5" customHeight="1" x14ac:dyDescent="0.2">
      <c r="B201" s="227">
        <v>25</v>
      </c>
      <c r="C201" s="230">
        <f t="shared" si="10"/>
        <v>37229.5</v>
      </c>
      <c r="D201" s="20" t="s">
        <v>7</v>
      </c>
      <c r="E201" s="46"/>
      <c r="F201" s="46"/>
      <c r="G201" s="46"/>
      <c r="H201" s="15" t="s">
        <v>309</v>
      </c>
      <c r="I201" s="6"/>
      <c r="J201" s="230">
        <v>25</v>
      </c>
      <c r="K201" s="230">
        <f t="shared" si="11"/>
        <v>38489.5</v>
      </c>
      <c r="L201" s="20" t="s">
        <v>7</v>
      </c>
      <c r="M201" s="46"/>
      <c r="N201" s="46"/>
      <c r="O201" s="46"/>
      <c r="P201" s="263" t="s">
        <v>310</v>
      </c>
    </row>
    <row r="202" spans="1:17" ht="234" customHeight="1" x14ac:dyDescent="0.2">
      <c r="A202" s="23"/>
      <c r="B202" s="209">
        <v>26</v>
      </c>
      <c r="C202" s="193">
        <f>C201+7</f>
        <v>37236.5</v>
      </c>
      <c r="D202" s="20" t="s">
        <v>7</v>
      </c>
      <c r="E202" s="47"/>
      <c r="F202" s="47"/>
      <c r="G202" s="47"/>
      <c r="H202" s="26" t="s">
        <v>716</v>
      </c>
      <c r="I202" s="133"/>
      <c r="J202" s="193">
        <v>26</v>
      </c>
      <c r="K202" s="193">
        <f t="shared" si="11"/>
        <v>38496.5</v>
      </c>
      <c r="L202" s="20" t="s">
        <v>7</v>
      </c>
      <c r="M202" s="47"/>
      <c r="N202" s="47"/>
      <c r="O202" s="47"/>
      <c r="P202" s="265" t="s">
        <v>715</v>
      </c>
      <c r="Q202" s="23"/>
    </row>
    <row r="203" spans="1:17" ht="293.25" x14ac:dyDescent="0.2">
      <c r="A203" s="23"/>
      <c r="B203" s="163">
        <v>27</v>
      </c>
      <c r="C203" s="168">
        <f>C202+7</f>
        <v>37243.5</v>
      </c>
      <c r="D203" s="20" t="s">
        <v>7</v>
      </c>
      <c r="E203" s="47"/>
      <c r="F203" s="47"/>
      <c r="G203" s="47"/>
      <c r="H203" s="26" t="s">
        <v>680</v>
      </c>
      <c r="I203" s="133"/>
      <c r="J203" s="168">
        <v>27</v>
      </c>
      <c r="K203" s="168">
        <f>K202+7</f>
        <v>38503.5</v>
      </c>
      <c r="L203" s="20" t="s">
        <v>7</v>
      </c>
      <c r="M203" s="47"/>
      <c r="N203" s="47"/>
      <c r="O203" s="47"/>
      <c r="P203" s="265" t="s">
        <v>681</v>
      </c>
      <c r="Q203" s="23"/>
    </row>
    <row r="204" spans="1:17" ht="102" x14ac:dyDescent="0.2">
      <c r="B204" s="163">
        <v>28</v>
      </c>
      <c r="C204" s="168">
        <f t="shared" si="10"/>
        <v>37250.5</v>
      </c>
      <c r="D204" s="20"/>
      <c r="E204" s="46"/>
      <c r="F204" s="46"/>
      <c r="G204" s="46"/>
      <c r="H204" s="264" t="s">
        <v>613</v>
      </c>
      <c r="I204" s="6"/>
      <c r="J204" s="168">
        <v>28</v>
      </c>
      <c r="K204" s="168">
        <f t="shared" si="11"/>
        <v>38510.5</v>
      </c>
      <c r="L204" s="20"/>
      <c r="M204" s="46"/>
      <c r="N204" s="46"/>
      <c r="O204" s="46"/>
      <c r="P204" s="264" t="s">
        <v>613</v>
      </c>
    </row>
    <row r="205" spans="1:17" ht="69" customHeight="1" x14ac:dyDescent="0.2">
      <c r="A205" s="23"/>
      <c r="B205" s="163">
        <v>29</v>
      </c>
      <c r="C205" s="168">
        <f t="shared" si="10"/>
        <v>37257.5</v>
      </c>
      <c r="D205" s="20" t="s">
        <v>7</v>
      </c>
      <c r="E205" s="47"/>
      <c r="F205" s="47"/>
      <c r="G205" s="47"/>
      <c r="H205" s="26" t="s">
        <v>656</v>
      </c>
      <c r="I205" s="133"/>
      <c r="J205" s="168">
        <v>29</v>
      </c>
      <c r="K205" s="168">
        <f>K204+7</f>
        <v>38517.5</v>
      </c>
      <c r="L205" s="20" t="s">
        <v>7</v>
      </c>
      <c r="M205" s="47"/>
      <c r="N205" s="47"/>
      <c r="O205" s="47"/>
      <c r="P205" s="265" t="s">
        <v>655</v>
      </c>
      <c r="Q205" s="23"/>
    </row>
    <row r="206" spans="1:17" ht="63.75" x14ac:dyDescent="0.2">
      <c r="A206" s="23"/>
      <c r="B206" s="163">
        <v>30</v>
      </c>
      <c r="C206" s="168">
        <f t="shared" si="10"/>
        <v>37264.5</v>
      </c>
      <c r="D206" s="20" t="s">
        <v>7</v>
      </c>
      <c r="E206" s="47"/>
      <c r="F206" s="47"/>
      <c r="G206" s="47"/>
      <c r="H206" s="26" t="s">
        <v>555</v>
      </c>
      <c r="I206" s="133"/>
      <c r="J206" s="168">
        <v>30</v>
      </c>
      <c r="K206" s="168">
        <f t="shared" si="11"/>
        <v>38524.5</v>
      </c>
      <c r="L206" s="20"/>
      <c r="M206" s="47"/>
      <c r="N206" s="47"/>
      <c r="O206" s="47"/>
      <c r="P206" s="265" t="s">
        <v>556</v>
      </c>
      <c r="Q206" s="23"/>
    </row>
    <row r="207" spans="1:17" ht="51" x14ac:dyDescent="0.2">
      <c r="B207" s="163">
        <v>31</v>
      </c>
      <c r="C207" s="168">
        <f t="shared" si="10"/>
        <v>37271.5</v>
      </c>
      <c r="D207" s="20" t="s">
        <v>7</v>
      </c>
      <c r="E207" s="46"/>
      <c r="F207" s="46"/>
      <c r="G207" s="46"/>
      <c r="H207" s="40" t="s">
        <v>352</v>
      </c>
      <c r="I207" s="6"/>
      <c r="J207" s="168">
        <v>31</v>
      </c>
      <c r="K207" s="168">
        <f t="shared" si="11"/>
        <v>38531.5</v>
      </c>
      <c r="L207" s="20" t="s">
        <v>7</v>
      </c>
      <c r="M207" s="46"/>
      <c r="N207" s="46"/>
      <c r="O207" s="46"/>
      <c r="P207" s="266" t="s">
        <v>353</v>
      </c>
    </row>
    <row r="208" spans="1:17" x14ac:dyDescent="0.2">
      <c r="B208" s="163">
        <v>32</v>
      </c>
      <c r="C208" s="168">
        <f t="shared" si="10"/>
        <v>37278.5</v>
      </c>
      <c r="D208" s="20" t="s">
        <v>7</v>
      </c>
      <c r="E208" s="46"/>
      <c r="F208" s="46"/>
      <c r="G208" s="46"/>
      <c r="H208" s="37" t="s">
        <v>311</v>
      </c>
      <c r="I208" s="6"/>
      <c r="J208" s="168">
        <v>32</v>
      </c>
      <c r="K208" s="168">
        <f t="shared" si="11"/>
        <v>38538.5</v>
      </c>
      <c r="L208" s="20" t="s">
        <v>7</v>
      </c>
      <c r="M208" s="46"/>
      <c r="N208" s="46"/>
      <c r="O208" s="46"/>
      <c r="P208" s="264" t="s">
        <v>311</v>
      </c>
    </row>
    <row r="209" spans="2:16" x14ac:dyDescent="0.2">
      <c r="B209" s="227">
        <v>33</v>
      </c>
      <c r="C209" s="230">
        <f t="shared" si="10"/>
        <v>37285.5</v>
      </c>
      <c r="D209" s="20"/>
      <c r="E209" s="46"/>
      <c r="F209" s="46"/>
      <c r="G209" s="46"/>
      <c r="H209" s="46"/>
      <c r="I209" s="6"/>
      <c r="J209" s="230">
        <v>33</v>
      </c>
      <c r="K209" s="230">
        <f t="shared" si="11"/>
        <v>38545.5</v>
      </c>
      <c r="L209" s="20"/>
      <c r="M209" s="46"/>
      <c r="N209" s="46"/>
      <c r="O209" s="46"/>
      <c r="P209" s="297"/>
    </row>
    <row r="210" spans="2:16" x14ac:dyDescent="0.2">
      <c r="B210" s="227">
        <v>34</v>
      </c>
      <c r="C210" s="230">
        <f t="shared" si="10"/>
        <v>37292.5</v>
      </c>
      <c r="D210" s="20"/>
      <c r="E210" s="46"/>
      <c r="F210" s="46"/>
      <c r="G210" s="46"/>
      <c r="H210" s="46"/>
      <c r="I210" s="6"/>
      <c r="J210" s="230">
        <v>34</v>
      </c>
      <c r="K210" s="230">
        <f t="shared" si="11"/>
        <v>38552.5</v>
      </c>
      <c r="L210" s="20"/>
      <c r="M210" s="46"/>
      <c r="N210" s="46"/>
      <c r="O210" s="46"/>
      <c r="P210" s="297"/>
    </row>
    <row r="211" spans="2:16" x14ac:dyDescent="0.2">
      <c r="B211" s="227">
        <v>35</v>
      </c>
      <c r="C211" s="230">
        <f t="shared" si="10"/>
        <v>37299.5</v>
      </c>
      <c r="D211" s="20"/>
      <c r="E211" s="46"/>
      <c r="F211" s="46"/>
      <c r="G211" s="46"/>
      <c r="H211" s="46"/>
      <c r="I211" s="6"/>
      <c r="J211" s="230">
        <v>35</v>
      </c>
      <c r="K211" s="230">
        <f t="shared" si="11"/>
        <v>38559.5</v>
      </c>
      <c r="L211" s="20"/>
      <c r="M211" s="46"/>
      <c r="N211" s="46"/>
      <c r="O211" s="46"/>
      <c r="P211" s="297"/>
    </row>
    <row r="212" spans="2:16" x14ac:dyDescent="0.2">
      <c r="B212" s="227">
        <v>36</v>
      </c>
      <c r="C212" s="230">
        <f t="shared" si="10"/>
        <v>37306.5</v>
      </c>
      <c r="D212" s="20"/>
      <c r="E212" s="46"/>
      <c r="F212" s="46"/>
      <c r="G212" s="46"/>
      <c r="H212" s="46"/>
      <c r="I212" s="6"/>
      <c r="J212" s="230">
        <v>36</v>
      </c>
      <c r="K212" s="230">
        <f t="shared" si="11"/>
        <v>38566.5</v>
      </c>
      <c r="L212" s="20"/>
      <c r="M212" s="46"/>
      <c r="N212" s="46"/>
      <c r="O212" s="46"/>
      <c r="P212" s="297"/>
    </row>
    <row r="213" spans="2:16" x14ac:dyDescent="0.2">
      <c r="B213" s="227">
        <v>37</v>
      </c>
      <c r="C213" s="230">
        <f t="shared" si="10"/>
        <v>37313.5</v>
      </c>
      <c r="D213" s="20"/>
      <c r="E213" s="46"/>
      <c r="F213" s="46"/>
      <c r="G213" s="46"/>
      <c r="H213" s="46"/>
      <c r="I213" s="6"/>
      <c r="J213" s="230">
        <v>37</v>
      </c>
      <c r="K213" s="230">
        <f t="shared" si="11"/>
        <v>38573.5</v>
      </c>
      <c r="L213" s="20"/>
      <c r="M213" s="46"/>
      <c r="N213" s="46"/>
      <c r="O213" s="46"/>
      <c r="P213" s="297"/>
    </row>
    <row r="214" spans="2:16" x14ac:dyDescent="0.2">
      <c r="B214" s="227">
        <v>38</v>
      </c>
      <c r="C214" s="230">
        <f t="shared" si="10"/>
        <v>37320.5</v>
      </c>
      <c r="D214" s="20"/>
      <c r="E214" s="46"/>
      <c r="F214" s="46"/>
      <c r="G214" s="46"/>
      <c r="H214" s="46"/>
      <c r="I214" s="6"/>
      <c r="J214" s="230">
        <v>38</v>
      </c>
      <c r="K214" s="230">
        <f t="shared" si="11"/>
        <v>38580.5</v>
      </c>
      <c r="L214" s="20"/>
      <c r="M214" s="46"/>
      <c r="N214" s="46"/>
      <c r="O214" s="46"/>
      <c r="P214" s="297"/>
    </row>
    <row r="215" spans="2:16" x14ac:dyDescent="0.2">
      <c r="B215" s="227">
        <v>39</v>
      </c>
      <c r="C215" s="230">
        <f t="shared" si="10"/>
        <v>37327.5</v>
      </c>
      <c r="D215" s="20"/>
      <c r="E215" s="46"/>
      <c r="F215" s="46"/>
      <c r="G215" s="46"/>
      <c r="H215" s="46"/>
      <c r="I215" s="6"/>
      <c r="J215" s="230">
        <v>39</v>
      </c>
      <c r="K215" s="230">
        <f t="shared" si="11"/>
        <v>38587.5</v>
      </c>
      <c r="L215" s="20"/>
      <c r="M215" s="46"/>
      <c r="N215" s="46"/>
      <c r="O215" s="46"/>
      <c r="P215" s="297"/>
    </row>
    <row r="216" spans="2:16" x14ac:dyDescent="0.2">
      <c r="B216" s="227">
        <v>40</v>
      </c>
      <c r="C216" s="230">
        <f t="shared" si="10"/>
        <v>37334.5</v>
      </c>
      <c r="D216" s="20"/>
      <c r="E216" s="46"/>
      <c r="F216" s="46"/>
      <c r="G216" s="46"/>
      <c r="H216" s="46"/>
      <c r="I216" s="6"/>
      <c r="J216" s="230">
        <v>40</v>
      </c>
      <c r="K216" s="230">
        <f t="shared" si="11"/>
        <v>38594.5</v>
      </c>
      <c r="L216" s="20"/>
      <c r="M216" s="46"/>
      <c r="N216" s="46"/>
      <c r="O216" s="46"/>
      <c r="P216" s="297"/>
    </row>
    <row r="217" spans="2:16" x14ac:dyDescent="0.2">
      <c r="B217" s="227">
        <v>41</v>
      </c>
      <c r="C217" s="230">
        <f t="shared" si="10"/>
        <v>37341.5</v>
      </c>
      <c r="D217" s="20"/>
      <c r="E217" s="46"/>
      <c r="F217" s="46"/>
      <c r="G217" s="46"/>
      <c r="H217" s="46"/>
      <c r="I217" s="6"/>
      <c r="J217" s="230">
        <v>41</v>
      </c>
      <c r="K217" s="230">
        <f t="shared" si="11"/>
        <v>38601.5</v>
      </c>
      <c r="L217" s="20"/>
      <c r="M217" s="46"/>
      <c r="N217" s="46"/>
      <c r="O217" s="46"/>
      <c r="P217" s="297"/>
    </row>
    <row r="218" spans="2:16" x14ac:dyDescent="0.2">
      <c r="B218" s="227">
        <v>42</v>
      </c>
      <c r="C218" s="230">
        <f t="shared" si="10"/>
        <v>37348.5</v>
      </c>
      <c r="D218" s="20"/>
      <c r="E218" s="46"/>
      <c r="F218" s="46"/>
      <c r="G218" s="46"/>
      <c r="H218" s="46"/>
      <c r="I218" s="6"/>
      <c r="J218" s="230">
        <v>42</v>
      </c>
      <c r="K218" s="230">
        <f t="shared" si="11"/>
        <v>38608.5</v>
      </c>
      <c r="L218" s="20"/>
      <c r="M218" s="46"/>
      <c r="N218" s="46"/>
      <c r="O218" s="46"/>
      <c r="P218" s="297"/>
    </row>
    <row r="219" spans="2:16" x14ac:dyDescent="0.2">
      <c r="B219" s="227">
        <v>43</v>
      </c>
      <c r="C219" s="230">
        <f t="shared" si="10"/>
        <v>37355.5</v>
      </c>
      <c r="D219" s="20"/>
      <c r="E219" s="46"/>
      <c r="F219" s="46"/>
      <c r="G219" s="46"/>
      <c r="H219" s="46"/>
      <c r="I219" s="6"/>
      <c r="J219" s="230">
        <v>43</v>
      </c>
      <c r="K219" s="230">
        <f t="shared" si="11"/>
        <v>38615.5</v>
      </c>
      <c r="L219" s="20"/>
      <c r="M219" s="46"/>
      <c r="N219" s="46"/>
      <c r="O219" s="46"/>
      <c r="P219" s="297"/>
    </row>
    <row r="220" spans="2:16" x14ac:dyDescent="0.2">
      <c r="B220" s="227">
        <v>44</v>
      </c>
      <c r="C220" s="230">
        <f t="shared" si="10"/>
        <v>37362.5</v>
      </c>
      <c r="D220" s="20"/>
      <c r="E220" s="46"/>
      <c r="F220" s="46"/>
      <c r="G220" s="46"/>
      <c r="H220" s="46"/>
      <c r="I220" s="6"/>
      <c r="J220" s="230">
        <v>44</v>
      </c>
      <c r="K220" s="230">
        <f t="shared" si="11"/>
        <v>38622.5</v>
      </c>
      <c r="L220" s="20"/>
      <c r="M220" s="46"/>
      <c r="N220" s="46"/>
      <c r="O220" s="46"/>
      <c r="P220" s="297"/>
    </row>
    <row r="221" spans="2:16" x14ac:dyDescent="0.2">
      <c r="B221" s="227">
        <v>45</v>
      </c>
      <c r="C221" s="230">
        <f t="shared" si="10"/>
        <v>37369.5</v>
      </c>
      <c r="D221" s="20"/>
      <c r="E221" s="46"/>
      <c r="F221" s="46"/>
      <c r="G221" s="46"/>
      <c r="H221" s="46"/>
      <c r="I221" s="6"/>
      <c r="J221" s="230">
        <v>45</v>
      </c>
      <c r="K221" s="230">
        <f t="shared" si="11"/>
        <v>38629.5</v>
      </c>
      <c r="L221" s="20"/>
      <c r="M221" s="46"/>
      <c r="N221" s="46"/>
      <c r="O221" s="46"/>
      <c r="P221" s="297"/>
    </row>
    <row r="222" spans="2:16" x14ac:dyDescent="0.2">
      <c r="B222" s="227">
        <v>46</v>
      </c>
      <c r="C222" s="230">
        <f t="shared" si="10"/>
        <v>37376.5</v>
      </c>
      <c r="D222" s="20"/>
      <c r="E222" s="46"/>
      <c r="F222" s="46"/>
      <c r="G222" s="46"/>
      <c r="H222" s="46"/>
      <c r="I222" s="6"/>
      <c r="J222" s="230">
        <v>46</v>
      </c>
      <c r="K222" s="230">
        <f t="shared" si="11"/>
        <v>38636.5</v>
      </c>
      <c r="L222" s="20"/>
      <c r="M222" s="46"/>
      <c r="N222" s="46"/>
      <c r="O222" s="46"/>
      <c r="P222" s="297"/>
    </row>
    <row r="223" spans="2:16" x14ac:dyDescent="0.2">
      <c r="B223" s="227">
        <v>47</v>
      </c>
      <c r="C223" s="230">
        <f t="shared" si="10"/>
        <v>37383.5</v>
      </c>
      <c r="D223" s="20"/>
      <c r="E223" s="46"/>
      <c r="F223" s="46"/>
      <c r="G223" s="46"/>
      <c r="H223" s="46"/>
      <c r="I223" s="6"/>
      <c r="J223" s="230">
        <v>47</v>
      </c>
      <c r="K223" s="230">
        <f t="shared" si="11"/>
        <v>38643.5</v>
      </c>
      <c r="L223" s="20"/>
      <c r="M223" s="46"/>
      <c r="N223" s="46"/>
      <c r="O223" s="46"/>
      <c r="P223" s="297"/>
    </row>
    <row r="224" spans="2:16" x14ac:dyDescent="0.2">
      <c r="B224" s="227">
        <v>48</v>
      </c>
      <c r="C224" s="230">
        <f t="shared" si="10"/>
        <v>37390.5</v>
      </c>
      <c r="D224" s="20"/>
      <c r="E224" s="46"/>
      <c r="F224" s="46"/>
      <c r="G224" s="46"/>
      <c r="H224" s="46"/>
      <c r="I224" s="6"/>
      <c r="J224" s="230">
        <v>48</v>
      </c>
      <c r="K224" s="230">
        <f t="shared" si="11"/>
        <v>38650.5</v>
      </c>
      <c r="L224" s="20"/>
      <c r="M224" s="46"/>
      <c r="N224" s="46"/>
      <c r="O224" s="46"/>
      <c r="P224" s="297"/>
    </row>
    <row r="225" spans="2:16" x14ac:dyDescent="0.2">
      <c r="B225" s="227">
        <v>49</v>
      </c>
      <c r="C225" s="230">
        <f t="shared" si="10"/>
        <v>37397.5</v>
      </c>
      <c r="D225" s="20"/>
      <c r="E225" s="46"/>
      <c r="F225" s="46"/>
      <c r="G225" s="46"/>
      <c r="H225" s="46"/>
      <c r="I225" s="6"/>
      <c r="J225" s="230">
        <v>49</v>
      </c>
      <c r="K225" s="230">
        <f t="shared" si="11"/>
        <v>38657.5</v>
      </c>
      <c r="L225" s="20"/>
      <c r="M225" s="46"/>
      <c r="N225" s="46"/>
      <c r="O225" s="46"/>
      <c r="P225" s="297"/>
    </row>
    <row r="226" spans="2:16" x14ac:dyDescent="0.2">
      <c r="B226" s="227">
        <v>50</v>
      </c>
      <c r="C226" s="230">
        <f t="shared" si="10"/>
        <v>37404.5</v>
      </c>
      <c r="D226" s="20"/>
      <c r="E226" s="46"/>
      <c r="F226" s="46"/>
      <c r="G226" s="46"/>
      <c r="H226" s="46"/>
      <c r="I226" s="6"/>
      <c r="J226" s="230">
        <v>50</v>
      </c>
      <c r="K226" s="230">
        <f t="shared" si="11"/>
        <v>38664.5</v>
      </c>
      <c r="L226" s="20"/>
      <c r="M226" s="46"/>
      <c r="N226" s="46"/>
      <c r="O226" s="46"/>
      <c r="P226" s="297"/>
    </row>
    <row r="227" spans="2:16" x14ac:dyDescent="0.2">
      <c r="B227" s="227">
        <v>51</v>
      </c>
      <c r="C227" s="230">
        <f t="shared" si="10"/>
        <v>37411.5</v>
      </c>
      <c r="D227" s="20"/>
      <c r="E227" s="46"/>
      <c r="F227" s="46"/>
      <c r="G227" s="46"/>
      <c r="H227" s="46"/>
      <c r="I227" s="6"/>
      <c r="J227" s="230">
        <v>51</v>
      </c>
      <c r="K227" s="230">
        <f t="shared" si="11"/>
        <v>38671.5</v>
      </c>
      <c r="L227" s="20"/>
      <c r="M227" s="46"/>
      <c r="N227" s="46"/>
      <c r="O227" s="46"/>
      <c r="P227" s="297"/>
    </row>
    <row r="228" spans="2:16" x14ac:dyDescent="0.2">
      <c r="B228" s="227">
        <v>52</v>
      </c>
      <c r="C228" s="230">
        <f t="shared" si="10"/>
        <v>37418.5</v>
      </c>
      <c r="D228" s="20"/>
      <c r="E228" s="46"/>
      <c r="F228" s="46"/>
      <c r="G228" s="46"/>
      <c r="H228" s="46"/>
      <c r="I228" s="6"/>
      <c r="J228" s="230">
        <v>52</v>
      </c>
      <c r="K228" s="230">
        <f t="shared" si="11"/>
        <v>38678.5</v>
      </c>
      <c r="L228" s="20"/>
      <c r="M228" s="46"/>
      <c r="N228" s="46"/>
      <c r="O228" s="46"/>
      <c r="P228" s="297"/>
    </row>
    <row r="229" spans="2:16" x14ac:dyDescent="0.2">
      <c r="B229" s="227">
        <v>53</v>
      </c>
      <c r="C229" s="230">
        <f t="shared" si="10"/>
        <v>37425.5</v>
      </c>
      <c r="D229" s="20"/>
      <c r="E229" s="46"/>
      <c r="F229" s="46"/>
      <c r="G229" s="46"/>
      <c r="H229" s="46"/>
      <c r="I229" s="6"/>
      <c r="J229" s="230">
        <v>53</v>
      </c>
      <c r="K229" s="230">
        <f t="shared" si="11"/>
        <v>38685.5</v>
      </c>
      <c r="L229" s="20"/>
      <c r="M229" s="46"/>
      <c r="N229" s="46"/>
      <c r="O229" s="46"/>
      <c r="P229" s="297"/>
    </row>
    <row r="230" spans="2:16" x14ac:dyDescent="0.2">
      <c r="B230" s="227">
        <v>54</v>
      </c>
      <c r="C230" s="230">
        <f t="shared" si="10"/>
        <v>37432.5</v>
      </c>
      <c r="D230" s="20"/>
      <c r="E230" s="46"/>
      <c r="F230" s="46"/>
      <c r="G230" s="46"/>
      <c r="H230" s="46"/>
      <c r="I230" s="6"/>
      <c r="J230" s="230">
        <v>54</v>
      </c>
      <c r="K230" s="230">
        <f t="shared" si="11"/>
        <v>38692.5</v>
      </c>
      <c r="L230" s="20"/>
      <c r="M230" s="46"/>
      <c r="N230" s="46"/>
      <c r="O230" s="46"/>
      <c r="P230" s="297"/>
    </row>
    <row r="231" spans="2:16" x14ac:dyDescent="0.2">
      <c r="B231" s="227">
        <v>55</v>
      </c>
      <c r="C231" s="230">
        <f t="shared" si="10"/>
        <v>37439.5</v>
      </c>
      <c r="D231" s="20"/>
      <c r="E231" s="46"/>
      <c r="F231" s="46"/>
      <c r="G231" s="46"/>
      <c r="H231" s="46"/>
      <c r="I231" s="6"/>
      <c r="J231" s="230">
        <v>55</v>
      </c>
      <c r="K231" s="230">
        <f t="shared" si="11"/>
        <v>38699.5</v>
      </c>
      <c r="L231" s="20"/>
      <c r="M231" s="46"/>
      <c r="N231" s="46"/>
      <c r="O231" s="46"/>
      <c r="P231" s="297"/>
    </row>
    <row r="232" spans="2:16" x14ac:dyDescent="0.2">
      <c r="B232" s="227">
        <v>56</v>
      </c>
      <c r="C232" s="230">
        <f t="shared" si="10"/>
        <v>37446.5</v>
      </c>
      <c r="D232" s="20"/>
      <c r="E232" s="46"/>
      <c r="F232" s="46"/>
      <c r="G232" s="46"/>
      <c r="H232" s="46"/>
      <c r="I232" s="6"/>
      <c r="J232" s="230">
        <v>56</v>
      </c>
      <c r="K232" s="230">
        <f t="shared" si="11"/>
        <v>38706.5</v>
      </c>
      <c r="L232" s="20"/>
      <c r="M232" s="46"/>
      <c r="N232" s="46"/>
      <c r="O232" s="46"/>
      <c r="P232" s="297"/>
    </row>
    <row r="233" spans="2:16" x14ac:dyDescent="0.2">
      <c r="B233" s="227">
        <v>57</v>
      </c>
      <c r="C233" s="230">
        <f t="shared" si="10"/>
        <v>37453.5</v>
      </c>
      <c r="D233" s="20"/>
      <c r="E233" s="46"/>
      <c r="F233" s="46"/>
      <c r="G233" s="46"/>
      <c r="H233" s="46"/>
      <c r="I233" s="6"/>
      <c r="J233" s="230">
        <v>57</v>
      </c>
      <c r="K233" s="230">
        <f t="shared" si="11"/>
        <v>38713.5</v>
      </c>
      <c r="L233" s="20"/>
      <c r="M233" s="46"/>
      <c r="N233" s="46"/>
      <c r="O233" s="46"/>
      <c r="P233" s="297"/>
    </row>
    <row r="234" spans="2:16" x14ac:dyDescent="0.2">
      <c r="B234" s="227">
        <v>58</v>
      </c>
      <c r="C234" s="230">
        <f t="shared" si="10"/>
        <v>37460.5</v>
      </c>
      <c r="D234" s="20"/>
      <c r="E234" s="46"/>
      <c r="F234" s="46"/>
      <c r="G234" s="46"/>
      <c r="H234" s="46"/>
      <c r="I234" s="6"/>
      <c r="J234" s="230">
        <v>58</v>
      </c>
      <c r="K234" s="230">
        <f t="shared" si="11"/>
        <v>38720.5</v>
      </c>
      <c r="L234" s="20"/>
      <c r="M234" s="46"/>
      <c r="N234" s="46"/>
      <c r="O234" s="46"/>
      <c r="P234" s="297"/>
    </row>
    <row r="235" spans="2:16" x14ac:dyDescent="0.2">
      <c r="B235" s="227">
        <v>59</v>
      </c>
      <c r="C235" s="230">
        <f t="shared" si="10"/>
        <v>37467.5</v>
      </c>
      <c r="D235" s="20"/>
      <c r="E235" s="46"/>
      <c r="F235" s="46"/>
      <c r="G235" s="46"/>
      <c r="H235" s="46"/>
      <c r="I235" s="6"/>
      <c r="J235" s="230">
        <v>59</v>
      </c>
      <c r="K235" s="230">
        <f t="shared" si="11"/>
        <v>38727.5</v>
      </c>
      <c r="L235" s="20"/>
      <c r="M235" s="46"/>
      <c r="N235" s="46"/>
      <c r="O235" s="46"/>
      <c r="P235" s="297"/>
    </row>
    <row r="236" spans="2:16" x14ac:dyDescent="0.2">
      <c r="B236" s="227">
        <v>60</v>
      </c>
      <c r="C236" s="230">
        <f t="shared" si="10"/>
        <v>37474.5</v>
      </c>
      <c r="D236" s="20"/>
      <c r="E236" s="46"/>
      <c r="F236" s="46"/>
      <c r="G236" s="46"/>
      <c r="H236" s="46"/>
      <c r="I236" s="6"/>
      <c r="J236" s="230">
        <v>60</v>
      </c>
      <c r="K236" s="230">
        <f t="shared" si="11"/>
        <v>38734.5</v>
      </c>
      <c r="L236" s="20"/>
      <c r="M236" s="46"/>
      <c r="N236" s="46"/>
      <c r="O236" s="46"/>
      <c r="P236" s="297"/>
    </row>
    <row r="237" spans="2:16" x14ac:dyDescent="0.2">
      <c r="B237" s="227">
        <v>61</v>
      </c>
      <c r="C237" s="230">
        <f t="shared" si="10"/>
        <v>37481.5</v>
      </c>
      <c r="D237" s="20"/>
      <c r="E237" s="46"/>
      <c r="F237" s="46"/>
      <c r="G237" s="46"/>
      <c r="H237" s="46"/>
      <c r="I237" s="6"/>
      <c r="J237" s="230">
        <v>61</v>
      </c>
      <c r="K237" s="230">
        <f t="shared" si="11"/>
        <v>38741.5</v>
      </c>
      <c r="L237" s="20"/>
      <c r="M237" s="46"/>
      <c r="N237" s="46"/>
      <c r="O237" s="46"/>
      <c r="P237" s="297"/>
    </row>
    <row r="238" spans="2:16" x14ac:dyDescent="0.2">
      <c r="B238" s="227">
        <v>62</v>
      </c>
      <c r="C238" s="230">
        <f t="shared" si="10"/>
        <v>37488.5</v>
      </c>
      <c r="D238" s="20"/>
      <c r="E238" s="46"/>
      <c r="F238" s="46"/>
      <c r="G238" s="46"/>
      <c r="H238" s="46"/>
      <c r="I238" s="6"/>
      <c r="J238" s="230">
        <v>62</v>
      </c>
      <c r="K238" s="230">
        <f t="shared" si="11"/>
        <v>38748.5</v>
      </c>
      <c r="L238" s="20"/>
      <c r="M238" s="46"/>
      <c r="N238" s="46"/>
      <c r="O238" s="46"/>
      <c r="P238" s="297"/>
    </row>
    <row r="239" spans="2:16" x14ac:dyDescent="0.2">
      <c r="B239" s="227">
        <v>63</v>
      </c>
      <c r="C239" s="230">
        <f t="shared" si="10"/>
        <v>37495.5</v>
      </c>
      <c r="D239" s="20"/>
      <c r="E239" s="46"/>
      <c r="F239" s="46"/>
      <c r="G239" s="46"/>
      <c r="H239" s="46"/>
      <c r="I239" s="6"/>
      <c r="J239" s="230">
        <v>63</v>
      </c>
      <c r="K239" s="230">
        <f t="shared" si="11"/>
        <v>38755.5</v>
      </c>
      <c r="L239" s="20"/>
      <c r="M239" s="46"/>
      <c r="N239" s="46"/>
      <c r="O239" s="46"/>
      <c r="P239" s="297"/>
    </row>
    <row r="240" spans="2:16" x14ac:dyDescent="0.2">
      <c r="B240" s="227">
        <v>64</v>
      </c>
      <c r="C240" s="230">
        <f t="shared" si="10"/>
        <v>37502.5</v>
      </c>
      <c r="D240" s="20"/>
      <c r="E240" s="46"/>
      <c r="F240" s="46"/>
      <c r="G240" s="46"/>
      <c r="H240" s="46"/>
      <c r="I240" s="6"/>
      <c r="J240" s="230">
        <v>64</v>
      </c>
      <c r="K240" s="230">
        <f t="shared" si="11"/>
        <v>38762.5</v>
      </c>
      <c r="L240" s="20"/>
      <c r="M240" s="46"/>
      <c r="N240" s="46"/>
      <c r="O240" s="46"/>
      <c r="P240" s="297"/>
    </row>
    <row r="241" spans="1:17" x14ac:dyDescent="0.2">
      <c r="B241" s="227">
        <v>65</v>
      </c>
      <c r="C241" s="230">
        <f t="shared" si="10"/>
        <v>37509.5</v>
      </c>
      <c r="D241" s="20"/>
      <c r="E241" s="46"/>
      <c r="F241" s="46"/>
      <c r="G241" s="46"/>
      <c r="H241" s="46"/>
      <c r="I241" s="6"/>
      <c r="J241" s="230">
        <v>65</v>
      </c>
      <c r="K241" s="230">
        <f t="shared" si="11"/>
        <v>38769.5</v>
      </c>
      <c r="L241" s="20"/>
      <c r="M241" s="46"/>
      <c r="N241" s="46"/>
      <c r="O241" s="46"/>
      <c r="P241" s="297"/>
    </row>
    <row r="242" spans="1:17" x14ac:dyDescent="0.2">
      <c r="B242" s="227">
        <v>66</v>
      </c>
      <c r="C242" s="230">
        <f t="shared" si="10"/>
        <v>37516.5</v>
      </c>
      <c r="D242" s="20"/>
      <c r="E242" s="46"/>
      <c r="F242" s="46"/>
      <c r="G242" s="46"/>
      <c r="H242" s="46"/>
      <c r="I242" s="6"/>
      <c r="J242" s="230">
        <v>66</v>
      </c>
      <c r="K242" s="230">
        <f t="shared" si="11"/>
        <v>38776.5</v>
      </c>
      <c r="L242" s="20"/>
      <c r="M242" s="46"/>
      <c r="N242" s="46"/>
      <c r="O242" s="46"/>
      <c r="P242" s="297"/>
    </row>
    <row r="243" spans="1:17" x14ac:dyDescent="0.2">
      <c r="B243" s="227">
        <v>67</v>
      </c>
      <c r="C243" s="230">
        <f t="shared" si="10"/>
        <v>37523.5</v>
      </c>
      <c r="D243" s="20" t="s">
        <v>7</v>
      </c>
      <c r="E243" s="46"/>
      <c r="F243" s="46"/>
      <c r="G243" s="46"/>
      <c r="H243" s="37" t="s">
        <v>354</v>
      </c>
      <c r="I243" s="6"/>
      <c r="J243" s="230">
        <v>67</v>
      </c>
      <c r="K243" s="230">
        <f t="shared" si="11"/>
        <v>38783.5</v>
      </c>
      <c r="L243" s="20" t="s">
        <v>7</v>
      </c>
      <c r="M243" s="46"/>
      <c r="N243" s="46"/>
      <c r="O243" s="46"/>
      <c r="P243" s="264" t="s">
        <v>354</v>
      </c>
    </row>
    <row r="244" spans="1:17" x14ac:dyDescent="0.2">
      <c r="B244" s="227">
        <v>68</v>
      </c>
      <c r="C244" s="230">
        <f t="shared" ref="C244:C307" si="12">C243+7</f>
        <v>37530.5</v>
      </c>
      <c r="D244" s="20"/>
      <c r="E244" s="46"/>
      <c r="F244" s="46"/>
      <c r="G244" s="46"/>
      <c r="H244" s="46"/>
      <c r="I244" s="6"/>
      <c r="J244" s="230">
        <v>68</v>
      </c>
      <c r="K244" s="230">
        <f t="shared" ref="K244:K307" si="13">K243+7</f>
        <v>38790.5</v>
      </c>
      <c r="L244" s="20"/>
      <c r="M244" s="46"/>
      <c r="N244" s="46"/>
      <c r="O244" s="46"/>
      <c r="P244" s="297"/>
    </row>
    <row r="245" spans="1:17" x14ac:dyDescent="0.2">
      <c r="B245" s="227">
        <v>69</v>
      </c>
      <c r="C245" s="230">
        <f t="shared" si="12"/>
        <v>37537.5</v>
      </c>
      <c r="D245" s="20"/>
      <c r="E245" s="46"/>
      <c r="F245" s="46"/>
      <c r="G245" s="46"/>
      <c r="H245" s="46"/>
      <c r="I245" s="6"/>
      <c r="J245" s="230">
        <v>69</v>
      </c>
      <c r="K245" s="230">
        <f t="shared" si="13"/>
        <v>38797.5</v>
      </c>
      <c r="L245" s="20"/>
      <c r="M245" s="46"/>
      <c r="N245" s="46"/>
      <c r="O245" s="46"/>
      <c r="P245" s="297"/>
    </row>
    <row r="246" spans="1:17" x14ac:dyDescent="0.2">
      <c r="B246" s="227">
        <v>70</v>
      </c>
      <c r="C246" s="230">
        <f t="shared" si="12"/>
        <v>37544.5</v>
      </c>
      <c r="D246" s="20"/>
      <c r="E246" s="46"/>
      <c r="F246" s="46"/>
      <c r="G246" s="46"/>
      <c r="H246" s="46"/>
      <c r="I246" s="6"/>
      <c r="J246" s="230">
        <v>70</v>
      </c>
      <c r="K246" s="230">
        <f t="shared" si="13"/>
        <v>38804.5</v>
      </c>
      <c r="L246" s="20"/>
      <c r="M246" s="46"/>
      <c r="N246" s="46"/>
      <c r="O246" s="46"/>
      <c r="P246" s="297"/>
    </row>
    <row r="247" spans="1:17" x14ac:dyDescent="0.2">
      <c r="B247" s="227">
        <v>71</v>
      </c>
      <c r="C247" s="230">
        <f t="shared" si="12"/>
        <v>37551.5</v>
      </c>
      <c r="D247" s="20"/>
      <c r="E247" s="46"/>
      <c r="F247" s="46"/>
      <c r="G247" s="46"/>
      <c r="H247" s="15" t="s">
        <v>485</v>
      </c>
      <c r="I247" s="6"/>
      <c r="J247" s="230">
        <v>71</v>
      </c>
      <c r="K247" s="230">
        <f t="shared" si="13"/>
        <v>38811.5</v>
      </c>
      <c r="L247" s="20"/>
      <c r="M247" s="46"/>
      <c r="N247" s="46"/>
      <c r="O247" s="46"/>
      <c r="P247" s="263" t="s">
        <v>486</v>
      </c>
    </row>
    <row r="248" spans="1:17" x14ac:dyDescent="0.2">
      <c r="B248" s="227">
        <v>72</v>
      </c>
      <c r="C248" s="230">
        <f t="shared" si="12"/>
        <v>37558.5</v>
      </c>
      <c r="D248" s="20"/>
      <c r="E248" s="46"/>
      <c r="F248" s="46"/>
      <c r="G248" s="46"/>
      <c r="H248" s="46"/>
      <c r="I248" s="6"/>
      <c r="J248" s="230">
        <v>72</v>
      </c>
      <c r="K248" s="230">
        <f t="shared" si="13"/>
        <v>38818.5</v>
      </c>
      <c r="L248" s="20"/>
      <c r="M248" s="46"/>
      <c r="N248" s="46"/>
      <c r="O248" s="46"/>
      <c r="P248" s="297"/>
    </row>
    <row r="249" spans="1:17" ht="25.5" x14ac:dyDescent="0.2">
      <c r="B249" s="163">
        <v>73</v>
      </c>
      <c r="C249" s="168">
        <f t="shared" si="12"/>
        <v>37565.5</v>
      </c>
      <c r="D249" s="20" t="s">
        <v>7</v>
      </c>
      <c r="E249" s="46"/>
      <c r="F249" s="46"/>
      <c r="G249" s="46"/>
      <c r="H249" s="37" t="s">
        <v>376</v>
      </c>
      <c r="I249" s="6"/>
      <c r="J249" s="168">
        <v>73</v>
      </c>
      <c r="K249" s="168">
        <f t="shared" si="13"/>
        <v>38825.5</v>
      </c>
      <c r="L249" s="20" t="s">
        <v>7</v>
      </c>
      <c r="M249" s="46"/>
      <c r="N249" s="46"/>
      <c r="O249" s="46"/>
      <c r="P249" s="264" t="s">
        <v>377</v>
      </c>
    </row>
    <row r="250" spans="1:17" ht="156.75" x14ac:dyDescent="0.2">
      <c r="A250" s="23"/>
      <c r="B250" s="163">
        <v>74</v>
      </c>
      <c r="C250" s="168">
        <f>C249+7</f>
        <v>37572.5</v>
      </c>
      <c r="D250" s="20" t="s">
        <v>7</v>
      </c>
      <c r="E250" s="47"/>
      <c r="F250" s="47"/>
      <c r="G250" s="47"/>
      <c r="H250" s="32" t="s">
        <v>693</v>
      </c>
      <c r="I250" s="133"/>
      <c r="J250" s="168">
        <v>74</v>
      </c>
      <c r="K250" s="168">
        <f t="shared" si="13"/>
        <v>38832.5</v>
      </c>
      <c r="L250" s="20" t="s">
        <v>7</v>
      </c>
      <c r="M250" s="47"/>
      <c r="N250" s="47"/>
      <c r="O250" s="47"/>
      <c r="P250" s="265" t="s">
        <v>694</v>
      </c>
      <c r="Q250" s="23"/>
    </row>
    <row r="251" spans="1:17" ht="114.75" customHeight="1" x14ac:dyDescent="0.2">
      <c r="A251" s="23"/>
      <c r="B251" s="163">
        <v>75</v>
      </c>
      <c r="C251" s="168">
        <f t="shared" si="12"/>
        <v>37579.5</v>
      </c>
      <c r="D251" s="20" t="s">
        <v>7</v>
      </c>
      <c r="E251" s="47"/>
      <c r="F251" s="47"/>
      <c r="G251" s="47"/>
      <c r="H251" s="26" t="s">
        <v>537</v>
      </c>
      <c r="I251" s="133"/>
      <c r="J251" s="168">
        <v>75</v>
      </c>
      <c r="K251" s="168">
        <f t="shared" si="13"/>
        <v>38839.5</v>
      </c>
      <c r="L251" s="20" t="s">
        <v>7</v>
      </c>
      <c r="M251" s="47"/>
      <c r="N251" s="47"/>
      <c r="O251" s="47"/>
      <c r="P251" s="265" t="s">
        <v>538</v>
      </c>
      <c r="Q251" s="23"/>
    </row>
    <row r="252" spans="1:17" ht="38.25" x14ac:dyDescent="0.2">
      <c r="A252" s="23"/>
      <c r="B252" s="163">
        <v>76</v>
      </c>
      <c r="C252" s="168">
        <f t="shared" si="12"/>
        <v>37586.5</v>
      </c>
      <c r="D252" s="20" t="s">
        <v>7</v>
      </c>
      <c r="E252" s="47"/>
      <c r="F252" s="47"/>
      <c r="G252" s="47"/>
      <c r="H252" s="26" t="s">
        <v>518</v>
      </c>
      <c r="I252" s="133"/>
      <c r="J252" s="168">
        <v>76</v>
      </c>
      <c r="K252" s="168">
        <f t="shared" si="13"/>
        <v>38846.5</v>
      </c>
      <c r="L252" s="20" t="s">
        <v>7</v>
      </c>
      <c r="M252" s="47"/>
      <c r="N252" s="47"/>
      <c r="O252" s="47"/>
      <c r="P252" s="265" t="s">
        <v>519</v>
      </c>
      <c r="Q252" s="23"/>
    </row>
    <row r="253" spans="1:17" ht="25.5" x14ac:dyDescent="0.2">
      <c r="A253" s="23"/>
      <c r="B253" s="163">
        <v>77</v>
      </c>
      <c r="C253" s="168">
        <f t="shared" si="12"/>
        <v>37593.5</v>
      </c>
      <c r="D253" s="20" t="s">
        <v>7</v>
      </c>
      <c r="E253" s="47"/>
      <c r="F253" s="47"/>
      <c r="G253" s="47"/>
      <c r="H253" s="26" t="s">
        <v>757</v>
      </c>
      <c r="I253" s="133"/>
      <c r="J253" s="168">
        <v>77</v>
      </c>
      <c r="K253" s="168">
        <f t="shared" si="13"/>
        <v>38853.5</v>
      </c>
      <c r="L253" s="20" t="s">
        <v>7</v>
      </c>
      <c r="M253" s="47"/>
      <c r="N253" s="47"/>
      <c r="O253" s="47"/>
      <c r="P253" s="265" t="s">
        <v>758</v>
      </c>
      <c r="Q253" s="23"/>
    </row>
    <row r="254" spans="1:17" ht="38.25" x14ac:dyDescent="0.2">
      <c r="B254" s="163">
        <v>78</v>
      </c>
      <c r="C254" s="168">
        <f t="shared" si="12"/>
        <v>37600.5</v>
      </c>
      <c r="D254" s="20" t="s">
        <v>7</v>
      </c>
      <c r="E254" s="46"/>
      <c r="F254" s="46"/>
      <c r="G254" s="46"/>
      <c r="H254" s="26" t="s">
        <v>646</v>
      </c>
      <c r="I254" s="6"/>
      <c r="J254" s="168">
        <v>78</v>
      </c>
      <c r="K254" s="168">
        <f t="shared" si="13"/>
        <v>38860.5</v>
      </c>
      <c r="L254" s="20" t="s">
        <v>7</v>
      </c>
      <c r="M254" s="46"/>
      <c r="N254" s="46"/>
      <c r="O254" s="46"/>
      <c r="P254" s="265" t="s">
        <v>647</v>
      </c>
    </row>
    <row r="255" spans="1:17" x14ac:dyDescent="0.2">
      <c r="B255" s="227">
        <v>79</v>
      </c>
      <c r="C255" s="230">
        <f t="shared" si="12"/>
        <v>37607.5</v>
      </c>
      <c r="D255" s="20"/>
      <c r="E255" s="46"/>
      <c r="F255" s="46"/>
      <c r="G255" s="46"/>
      <c r="H255" s="46"/>
      <c r="I255" s="6"/>
      <c r="J255" s="230">
        <v>79</v>
      </c>
      <c r="K255" s="230">
        <f t="shared" si="13"/>
        <v>38867.5</v>
      </c>
      <c r="L255" s="20"/>
      <c r="M255" s="46"/>
      <c r="N255" s="46"/>
      <c r="O255" s="46"/>
      <c r="P255" s="297"/>
    </row>
    <row r="256" spans="1:17" x14ac:dyDescent="0.2">
      <c r="B256" s="227">
        <v>80</v>
      </c>
      <c r="C256" s="230">
        <f t="shared" si="12"/>
        <v>37614.5</v>
      </c>
      <c r="D256" s="20"/>
      <c r="E256" s="46"/>
      <c r="F256" s="46"/>
      <c r="G256" s="46"/>
      <c r="H256" s="46"/>
      <c r="I256" s="6"/>
      <c r="J256" s="230">
        <v>80</v>
      </c>
      <c r="K256" s="230">
        <f t="shared" si="13"/>
        <v>38874.5</v>
      </c>
      <c r="L256" s="20"/>
      <c r="M256" s="46"/>
      <c r="N256" s="46"/>
      <c r="O256" s="46"/>
      <c r="P256" s="297"/>
    </row>
    <row r="257" spans="2:16" x14ac:dyDescent="0.2">
      <c r="B257" s="163">
        <v>81</v>
      </c>
      <c r="C257" s="168">
        <f t="shared" si="12"/>
        <v>37621.5</v>
      </c>
      <c r="D257" s="20"/>
      <c r="E257" s="46"/>
      <c r="F257" s="46"/>
      <c r="G257" s="46"/>
      <c r="H257" s="26"/>
      <c r="I257" s="6"/>
      <c r="J257" s="168">
        <v>81</v>
      </c>
      <c r="K257" s="168">
        <f t="shared" si="13"/>
        <v>38881.5</v>
      </c>
      <c r="L257" s="20"/>
      <c r="M257" s="46"/>
      <c r="N257" s="46"/>
      <c r="O257" s="46"/>
      <c r="P257" s="265"/>
    </row>
    <row r="258" spans="2:16" x14ac:dyDescent="0.2">
      <c r="B258" s="227">
        <v>82</v>
      </c>
      <c r="C258" s="230">
        <f t="shared" si="12"/>
        <v>37628.5</v>
      </c>
      <c r="D258" s="20"/>
      <c r="E258" s="46"/>
      <c r="F258" s="46"/>
      <c r="G258" s="46"/>
      <c r="H258" s="46"/>
      <c r="I258" s="6"/>
      <c r="J258" s="230">
        <v>82</v>
      </c>
      <c r="K258" s="230">
        <f t="shared" si="13"/>
        <v>38888.5</v>
      </c>
      <c r="L258" s="20"/>
      <c r="M258" s="46"/>
      <c r="N258" s="46"/>
      <c r="O258" s="46"/>
      <c r="P258" s="297"/>
    </row>
    <row r="259" spans="2:16" x14ac:dyDescent="0.2">
      <c r="B259" s="227">
        <v>83</v>
      </c>
      <c r="C259" s="230">
        <f t="shared" si="12"/>
        <v>37635.5</v>
      </c>
      <c r="D259" s="20"/>
      <c r="E259" s="46"/>
      <c r="F259" s="46"/>
      <c r="G259" s="46"/>
      <c r="H259" s="46"/>
      <c r="I259" s="6"/>
      <c r="J259" s="230">
        <v>83</v>
      </c>
      <c r="K259" s="230">
        <f t="shared" si="13"/>
        <v>38895.5</v>
      </c>
      <c r="L259" s="20"/>
      <c r="M259" s="46"/>
      <c r="N259" s="46"/>
      <c r="O259" s="46"/>
      <c r="P259" s="297"/>
    </row>
    <row r="260" spans="2:16" x14ac:dyDescent="0.2">
      <c r="B260" s="227">
        <v>84</v>
      </c>
      <c r="C260" s="230">
        <f t="shared" si="12"/>
        <v>37642.5</v>
      </c>
      <c r="D260" s="20"/>
      <c r="E260" s="46"/>
      <c r="F260" s="46"/>
      <c r="G260" s="46"/>
      <c r="H260" s="46"/>
      <c r="I260" s="6"/>
      <c r="J260" s="230">
        <v>84</v>
      </c>
      <c r="K260" s="230">
        <f t="shared" si="13"/>
        <v>38902.5</v>
      </c>
      <c r="L260" s="20"/>
      <c r="M260" s="46"/>
      <c r="N260" s="46"/>
      <c r="O260" s="46"/>
      <c r="P260" s="297"/>
    </row>
    <row r="261" spans="2:16" x14ac:dyDescent="0.2">
      <c r="B261" s="227">
        <v>85</v>
      </c>
      <c r="C261" s="230">
        <f t="shared" si="12"/>
        <v>37649.5</v>
      </c>
      <c r="D261" s="20"/>
      <c r="E261" s="46"/>
      <c r="F261" s="46"/>
      <c r="G261" s="46"/>
      <c r="H261" s="46"/>
      <c r="I261" s="6"/>
      <c r="J261" s="230">
        <v>85</v>
      </c>
      <c r="K261" s="230">
        <f t="shared" si="13"/>
        <v>38909.5</v>
      </c>
      <c r="L261" s="20"/>
      <c r="M261" s="46"/>
      <c r="N261" s="46"/>
      <c r="O261" s="46"/>
      <c r="P261" s="297"/>
    </row>
    <row r="262" spans="2:16" x14ac:dyDescent="0.2">
      <c r="B262" s="227">
        <v>86</v>
      </c>
      <c r="C262" s="230">
        <f t="shared" si="12"/>
        <v>37656.5</v>
      </c>
      <c r="D262" s="20"/>
      <c r="E262" s="46"/>
      <c r="F262" s="46"/>
      <c r="G262" s="46"/>
      <c r="H262" s="46"/>
      <c r="I262" s="6"/>
      <c r="J262" s="230">
        <v>86</v>
      </c>
      <c r="K262" s="230">
        <f t="shared" si="13"/>
        <v>38916.5</v>
      </c>
      <c r="L262" s="20"/>
      <c r="M262" s="46"/>
      <c r="N262" s="46"/>
      <c r="O262" s="46"/>
      <c r="P262" s="297"/>
    </row>
    <row r="263" spans="2:16" x14ac:dyDescent="0.2">
      <c r="B263" s="227">
        <v>87</v>
      </c>
      <c r="C263" s="230">
        <f t="shared" si="12"/>
        <v>37663.5</v>
      </c>
      <c r="D263" s="20"/>
      <c r="E263" s="46"/>
      <c r="F263" s="46"/>
      <c r="G263" s="46"/>
      <c r="H263" s="46"/>
      <c r="I263" s="6"/>
      <c r="J263" s="230">
        <v>87</v>
      </c>
      <c r="K263" s="230">
        <f t="shared" si="13"/>
        <v>38923.5</v>
      </c>
      <c r="L263" s="20"/>
      <c r="M263" s="46"/>
      <c r="N263" s="46"/>
      <c r="O263" s="46"/>
      <c r="P263" s="297"/>
    </row>
    <row r="264" spans="2:16" x14ac:dyDescent="0.2">
      <c r="B264" s="227">
        <v>88</v>
      </c>
      <c r="C264" s="230">
        <f t="shared" si="12"/>
        <v>37670.5</v>
      </c>
      <c r="D264" s="20"/>
      <c r="E264" s="46"/>
      <c r="F264" s="46"/>
      <c r="G264" s="46"/>
      <c r="H264" s="46"/>
      <c r="I264" s="6"/>
      <c r="J264" s="230">
        <v>88</v>
      </c>
      <c r="K264" s="230">
        <f t="shared" si="13"/>
        <v>38930.5</v>
      </c>
      <c r="L264" s="20"/>
      <c r="M264" s="46"/>
      <c r="N264" s="46"/>
      <c r="O264" s="46"/>
      <c r="P264" s="297"/>
    </row>
    <row r="265" spans="2:16" x14ac:dyDescent="0.2">
      <c r="B265" s="227">
        <v>89</v>
      </c>
      <c r="C265" s="230">
        <f t="shared" si="12"/>
        <v>37677.5</v>
      </c>
      <c r="D265" s="20"/>
      <c r="E265" s="46"/>
      <c r="F265" s="46"/>
      <c r="G265" s="46"/>
      <c r="H265" s="46"/>
      <c r="I265" s="6"/>
      <c r="J265" s="230">
        <v>89</v>
      </c>
      <c r="K265" s="230">
        <f t="shared" si="13"/>
        <v>38937.5</v>
      </c>
      <c r="L265" s="20"/>
      <c r="M265" s="46"/>
      <c r="N265" s="46"/>
      <c r="O265" s="46"/>
      <c r="P265" s="297"/>
    </row>
    <row r="266" spans="2:16" x14ac:dyDescent="0.2">
      <c r="B266" s="227">
        <v>90</v>
      </c>
      <c r="C266" s="230">
        <f t="shared" si="12"/>
        <v>37684.5</v>
      </c>
      <c r="D266" s="20"/>
      <c r="E266" s="46"/>
      <c r="F266" s="46"/>
      <c r="G266" s="46"/>
      <c r="H266" s="46"/>
      <c r="I266" s="6"/>
      <c r="J266" s="230">
        <v>90</v>
      </c>
      <c r="K266" s="230">
        <f t="shared" si="13"/>
        <v>38944.5</v>
      </c>
      <c r="L266" s="20"/>
      <c r="M266" s="46"/>
      <c r="N266" s="46"/>
      <c r="O266" s="46"/>
      <c r="P266" s="297"/>
    </row>
    <row r="267" spans="2:16" x14ac:dyDescent="0.2">
      <c r="B267" s="227">
        <v>91</v>
      </c>
      <c r="C267" s="230">
        <f t="shared" si="12"/>
        <v>37691.5</v>
      </c>
      <c r="D267" s="20"/>
      <c r="E267" s="46"/>
      <c r="F267" s="46"/>
      <c r="G267" s="46"/>
      <c r="H267" s="46"/>
      <c r="I267" s="6"/>
      <c r="J267" s="230">
        <v>91</v>
      </c>
      <c r="K267" s="230">
        <f t="shared" si="13"/>
        <v>38951.5</v>
      </c>
      <c r="L267" s="20"/>
      <c r="M267" s="46"/>
      <c r="N267" s="46"/>
      <c r="O267" s="46"/>
      <c r="P267" s="297"/>
    </row>
    <row r="268" spans="2:16" x14ac:dyDescent="0.2">
      <c r="B268" s="227">
        <v>92</v>
      </c>
      <c r="C268" s="230">
        <f t="shared" si="12"/>
        <v>37698.5</v>
      </c>
      <c r="D268" s="20"/>
      <c r="E268" s="46"/>
      <c r="F268" s="46"/>
      <c r="G268" s="46"/>
      <c r="H268" s="46"/>
      <c r="I268" s="6"/>
      <c r="J268" s="230">
        <v>92</v>
      </c>
      <c r="K268" s="230">
        <f t="shared" si="13"/>
        <v>38958.5</v>
      </c>
      <c r="L268" s="20"/>
      <c r="M268" s="46"/>
      <c r="N268" s="46"/>
      <c r="O268" s="46"/>
      <c r="P268" s="297"/>
    </row>
    <row r="269" spans="2:16" x14ac:dyDescent="0.2">
      <c r="B269" s="227">
        <v>93</v>
      </c>
      <c r="C269" s="230">
        <f t="shared" si="12"/>
        <v>37705.5</v>
      </c>
      <c r="D269" s="20"/>
      <c r="E269" s="46"/>
      <c r="F269" s="46"/>
      <c r="G269" s="46"/>
      <c r="H269" s="46"/>
      <c r="I269" s="6"/>
      <c r="J269" s="230">
        <v>93</v>
      </c>
      <c r="K269" s="230">
        <f t="shared" si="13"/>
        <v>38965.5</v>
      </c>
      <c r="L269" s="20"/>
      <c r="M269" s="46"/>
      <c r="N269" s="46"/>
      <c r="O269" s="46"/>
      <c r="P269" s="297"/>
    </row>
    <row r="270" spans="2:16" x14ac:dyDescent="0.2">
      <c r="B270" s="227">
        <v>94</v>
      </c>
      <c r="C270" s="230">
        <f t="shared" si="12"/>
        <v>37712.5</v>
      </c>
      <c r="D270" s="20"/>
      <c r="E270" s="46"/>
      <c r="F270" s="46"/>
      <c r="G270" s="46"/>
      <c r="H270" s="46"/>
      <c r="I270" s="6"/>
      <c r="J270" s="230">
        <v>94</v>
      </c>
      <c r="K270" s="230">
        <f t="shared" si="13"/>
        <v>38972.5</v>
      </c>
      <c r="L270" s="20"/>
      <c r="M270" s="46"/>
      <c r="N270" s="46"/>
      <c r="O270" s="46"/>
      <c r="P270" s="297"/>
    </row>
    <row r="271" spans="2:16" x14ac:dyDescent="0.2">
      <c r="B271" s="227">
        <v>95</v>
      </c>
      <c r="C271" s="230">
        <f t="shared" si="12"/>
        <v>37719.5</v>
      </c>
      <c r="D271" s="20"/>
      <c r="E271" s="46"/>
      <c r="F271" s="46"/>
      <c r="G271" s="46"/>
      <c r="H271" s="46"/>
      <c r="I271" s="6"/>
      <c r="J271" s="230">
        <v>95</v>
      </c>
      <c r="K271" s="230">
        <f t="shared" si="13"/>
        <v>38979.5</v>
      </c>
      <c r="L271" s="20"/>
      <c r="M271" s="46"/>
      <c r="N271" s="46"/>
      <c r="O271" s="46"/>
      <c r="P271" s="297"/>
    </row>
    <row r="272" spans="2:16" x14ac:dyDescent="0.2">
      <c r="B272" s="227">
        <v>96</v>
      </c>
      <c r="C272" s="230">
        <f t="shared" si="12"/>
        <v>37726.5</v>
      </c>
      <c r="D272" s="20"/>
      <c r="E272" s="46"/>
      <c r="F272" s="46"/>
      <c r="G272" s="46"/>
      <c r="H272" s="46"/>
      <c r="I272" s="6"/>
      <c r="J272" s="230">
        <v>96</v>
      </c>
      <c r="K272" s="230">
        <f t="shared" si="13"/>
        <v>38986.5</v>
      </c>
      <c r="L272" s="20"/>
      <c r="M272" s="46"/>
      <c r="N272" s="46"/>
      <c r="O272" s="46"/>
      <c r="P272" s="297"/>
    </row>
    <row r="273" spans="2:16" x14ac:dyDescent="0.2">
      <c r="B273" s="227">
        <v>97</v>
      </c>
      <c r="C273" s="230">
        <f t="shared" si="12"/>
        <v>37733.5</v>
      </c>
      <c r="D273" s="20"/>
      <c r="E273" s="46"/>
      <c r="F273" s="46"/>
      <c r="G273" s="46"/>
      <c r="H273" s="46"/>
      <c r="I273" s="6"/>
      <c r="J273" s="230">
        <v>97</v>
      </c>
      <c r="K273" s="230">
        <f t="shared" si="13"/>
        <v>38993.5</v>
      </c>
      <c r="L273" s="20"/>
      <c r="M273" s="46"/>
      <c r="N273" s="46"/>
      <c r="O273" s="46"/>
      <c r="P273" s="297"/>
    </row>
    <row r="274" spans="2:16" x14ac:dyDescent="0.2">
      <c r="B274" s="227">
        <v>98</v>
      </c>
      <c r="C274" s="230">
        <f t="shared" si="12"/>
        <v>37740.5</v>
      </c>
      <c r="D274" s="20"/>
      <c r="E274" s="46"/>
      <c r="F274" s="46"/>
      <c r="G274" s="46"/>
      <c r="H274" s="46"/>
      <c r="I274" s="6"/>
      <c r="J274" s="230">
        <v>98</v>
      </c>
      <c r="K274" s="230">
        <f t="shared" si="13"/>
        <v>39000.5</v>
      </c>
      <c r="L274" s="20"/>
      <c r="M274" s="46"/>
      <c r="N274" s="46"/>
      <c r="O274" s="46"/>
      <c r="P274" s="297"/>
    </row>
    <row r="275" spans="2:16" x14ac:dyDescent="0.2">
      <c r="B275" s="227">
        <v>99</v>
      </c>
      <c r="C275" s="230">
        <f t="shared" si="12"/>
        <v>37747.5</v>
      </c>
      <c r="D275" s="20"/>
      <c r="E275" s="46"/>
      <c r="F275" s="46"/>
      <c r="G275" s="46"/>
      <c r="H275" s="46"/>
      <c r="I275" s="6"/>
      <c r="J275" s="230">
        <v>99</v>
      </c>
      <c r="K275" s="230">
        <f t="shared" si="13"/>
        <v>39007.5</v>
      </c>
      <c r="L275" s="20"/>
      <c r="M275" s="46"/>
      <c r="N275" s="46"/>
      <c r="O275" s="46"/>
      <c r="P275" s="297"/>
    </row>
    <row r="276" spans="2:16" x14ac:dyDescent="0.2">
      <c r="B276" s="227">
        <v>100</v>
      </c>
      <c r="C276" s="230">
        <f t="shared" si="12"/>
        <v>37754.5</v>
      </c>
      <c r="D276" s="20"/>
      <c r="E276" s="46"/>
      <c r="F276" s="46"/>
      <c r="G276" s="46"/>
      <c r="H276" s="46"/>
      <c r="I276" s="6"/>
      <c r="J276" s="230">
        <v>100</v>
      </c>
      <c r="K276" s="230">
        <f t="shared" si="13"/>
        <v>39014.5</v>
      </c>
      <c r="L276" s="20"/>
      <c r="M276" s="46"/>
      <c r="N276" s="46"/>
      <c r="O276" s="46"/>
      <c r="P276" s="297"/>
    </row>
    <row r="277" spans="2:16" x14ac:dyDescent="0.2">
      <c r="B277" s="227">
        <v>101</v>
      </c>
      <c r="C277" s="230">
        <f t="shared" si="12"/>
        <v>37761.5</v>
      </c>
      <c r="D277" s="20"/>
      <c r="E277" s="46"/>
      <c r="F277" s="46"/>
      <c r="G277" s="46"/>
      <c r="H277" s="46"/>
      <c r="I277" s="6"/>
      <c r="J277" s="230">
        <v>101</v>
      </c>
      <c r="K277" s="230">
        <f t="shared" si="13"/>
        <v>39021.5</v>
      </c>
      <c r="L277" s="20"/>
      <c r="M277" s="46"/>
      <c r="N277" s="46"/>
      <c r="O277" s="46"/>
      <c r="P277" s="297"/>
    </row>
    <row r="278" spans="2:16" x14ac:dyDescent="0.2">
      <c r="B278" s="227">
        <v>102</v>
      </c>
      <c r="C278" s="230">
        <f t="shared" si="12"/>
        <v>37768.5</v>
      </c>
      <c r="D278" s="20"/>
      <c r="E278" s="46"/>
      <c r="F278" s="46"/>
      <c r="G278" s="46"/>
      <c r="H278" s="46"/>
      <c r="I278" s="6"/>
      <c r="J278" s="230">
        <v>102</v>
      </c>
      <c r="K278" s="230">
        <f t="shared" si="13"/>
        <v>39028.5</v>
      </c>
      <c r="L278" s="20"/>
      <c r="M278" s="46"/>
      <c r="N278" s="46"/>
      <c r="O278" s="46"/>
      <c r="P278" s="297"/>
    </row>
    <row r="279" spans="2:16" x14ac:dyDescent="0.2">
      <c r="B279" s="227">
        <v>103</v>
      </c>
      <c r="C279" s="230">
        <f t="shared" si="12"/>
        <v>37775.5</v>
      </c>
      <c r="D279" s="20"/>
      <c r="E279" s="46"/>
      <c r="F279" s="46"/>
      <c r="G279" s="46"/>
      <c r="H279" s="46"/>
      <c r="I279" s="6"/>
      <c r="J279" s="230">
        <v>103</v>
      </c>
      <c r="K279" s="230">
        <f t="shared" si="13"/>
        <v>39035.5</v>
      </c>
      <c r="L279" s="20"/>
      <c r="M279" s="46"/>
      <c r="N279" s="46"/>
      <c r="O279" s="46"/>
      <c r="P279" s="297"/>
    </row>
    <row r="280" spans="2:16" x14ac:dyDescent="0.2">
      <c r="B280" s="227">
        <v>104</v>
      </c>
      <c r="C280" s="230">
        <f t="shared" si="12"/>
        <v>37782.5</v>
      </c>
      <c r="D280" s="20"/>
      <c r="E280" s="46"/>
      <c r="F280" s="46"/>
      <c r="G280" s="46"/>
      <c r="H280" s="46"/>
      <c r="I280" s="6"/>
      <c r="J280" s="230">
        <v>104</v>
      </c>
      <c r="K280" s="230">
        <f t="shared" si="13"/>
        <v>39042.5</v>
      </c>
      <c r="L280" s="20"/>
      <c r="M280" s="46"/>
      <c r="N280" s="46"/>
      <c r="O280" s="46"/>
      <c r="P280" s="297"/>
    </row>
    <row r="281" spans="2:16" x14ac:dyDescent="0.2">
      <c r="B281" s="227">
        <v>105</v>
      </c>
      <c r="C281" s="230">
        <f t="shared" si="12"/>
        <v>37789.5</v>
      </c>
      <c r="D281" s="20"/>
      <c r="E281" s="46"/>
      <c r="F281" s="46"/>
      <c r="G281" s="46"/>
      <c r="H281" s="46"/>
      <c r="I281" s="6"/>
      <c r="J281" s="230">
        <v>105</v>
      </c>
      <c r="K281" s="230">
        <f t="shared" si="13"/>
        <v>39049.5</v>
      </c>
      <c r="L281" s="20"/>
      <c r="M281" s="46"/>
      <c r="N281" s="46"/>
      <c r="O281" s="46"/>
      <c r="P281" s="297"/>
    </row>
    <row r="282" spans="2:16" x14ac:dyDescent="0.2">
      <c r="B282" s="227">
        <v>106</v>
      </c>
      <c r="C282" s="230">
        <f t="shared" si="12"/>
        <v>37796.5</v>
      </c>
      <c r="D282" s="20"/>
      <c r="E282" s="46"/>
      <c r="F282" s="46"/>
      <c r="G282" s="46"/>
      <c r="H282" s="46"/>
      <c r="I282" s="6"/>
      <c r="J282" s="230">
        <v>106</v>
      </c>
      <c r="K282" s="230">
        <f t="shared" si="13"/>
        <v>39056.5</v>
      </c>
      <c r="L282" s="20"/>
      <c r="M282" s="46"/>
      <c r="N282" s="46"/>
      <c r="O282" s="46"/>
      <c r="P282" s="297"/>
    </row>
    <row r="283" spans="2:16" x14ac:dyDescent="0.2">
      <c r="B283" s="227">
        <v>107</v>
      </c>
      <c r="C283" s="230">
        <f t="shared" si="12"/>
        <v>37803.5</v>
      </c>
      <c r="D283" s="20"/>
      <c r="E283" s="46"/>
      <c r="F283" s="46"/>
      <c r="G283" s="46"/>
      <c r="H283" s="46"/>
      <c r="I283" s="6"/>
      <c r="J283" s="230">
        <v>107</v>
      </c>
      <c r="K283" s="230">
        <f t="shared" si="13"/>
        <v>39063.5</v>
      </c>
      <c r="L283" s="20"/>
      <c r="M283" s="46"/>
      <c r="N283" s="46"/>
      <c r="O283" s="46"/>
      <c r="P283" s="297"/>
    </row>
    <row r="284" spans="2:16" x14ac:dyDescent="0.2">
      <c r="B284" s="227">
        <v>108</v>
      </c>
      <c r="C284" s="230">
        <f t="shared" si="12"/>
        <v>37810.5</v>
      </c>
      <c r="D284" s="20"/>
      <c r="E284" s="46"/>
      <c r="F284" s="46"/>
      <c r="G284" s="46"/>
      <c r="H284" s="46"/>
      <c r="I284" s="6"/>
      <c r="J284" s="230">
        <v>108</v>
      </c>
      <c r="K284" s="230">
        <f t="shared" si="13"/>
        <v>39070.5</v>
      </c>
      <c r="L284" s="20"/>
      <c r="M284" s="46"/>
      <c r="N284" s="46"/>
      <c r="O284" s="46"/>
      <c r="P284" s="297"/>
    </row>
    <row r="285" spans="2:16" x14ac:dyDescent="0.2">
      <c r="B285" s="227">
        <v>109</v>
      </c>
      <c r="C285" s="230">
        <f t="shared" si="12"/>
        <v>37817.5</v>
      </c>
      <c r="D285" s="20"/>
      <c r="E285" s="46"/>
      <c r="F285" s="46"/>
      <c r="G285" s="46"/>
      <c r="H285" s="46"/>
      <c r="I285" s="6"/>
      <c r="J285" s="230">
        <v>109</v>
      </c>
      <c r="K285" s="230">
        <f t="shared" si="13"/>
        <v>39077.5</v>
      </c>
      <c r="L285" s="20"/>
      <c r="M285" s="46"/>
      <c r="N285" s="46"/>
      <c r="O285" s="46"/>
      <c r="P285" s="297"/>
    </row>
    <row r="286" spans="2:16" x14ac:dyDescent="0.2">
      <c r="B286" s="227">
        <v>110</v>
      </c>
      <c r="C286" s="230">
        <f t="shared" si="12"/>
        <v>37824.5</v>
      </c>
      <c r="D286" s="20"/>
      <c r="E286" s="46"/>
      <c r="F286" s="46"/>
      <c r="G286" s="46"/>
      <c r="H286" s="46"/>
      <c r="I286" s="6"/>
      <c r="J286" s="230">
        <v>110</v>
      </c>
      <c r="K286" s="230">
        <f t="shared" si="13"/>
        <v>39084.5</v>
      </c>
      <c r="L286" s="20"/>
      <c r="M286" s="46"/>
      <c r="N286" s="46"/>
      <c r="O286" s="46"/>
      <c r="P286" s="297"/>
    </row>
    <row r="287" spans="2:16" x14ac:dyDescent="0.2">
      <c r="B287" s="227">
        <v>111</v>
      </c>
      <c r="C287" s="230">
        <f t="shared" si="12"/>
        <v>37831.5</v>
      </c>
      <c r="D287" s="20"/>
      <c r="E287" s="46"/>
      <c r="F287" s="46"/>
      <c r="G287" s="46"/>
      <c r="H287" s="46"/>
      <c r="I287" s="6"/>
      <c r="J287" s="230">
        <v>111</v>
      </c>
      <c r="K287" s="230">
        <f t="shared" si="13"/>
        <v>39091.5</v>
      </c>
      <c r="L287" s="20"/>
      <c r="M287" s="46"/>
      <c r="N287" s="46"/>
      <c r="O287" s="46"/>
      <c r="P287" s="297"/>
    </row>
    <row r="288" spans="2:16" x14ac:dyDescent="0.2">
      <c r="B288" s="227">
        <v>112</v>
      </c>
      <c r="C288" s="230">
        <f t="shared" si="12"/>
        <v>37838.5</v>
      </c>
      <c r="D288" s="20"/>
      <c r="E288" s="46"/>
      <c r="F288" s="46"/>
      <c r="G288" s="46"/>
      <c r="H288" s="46"/>
      <c r="I288" s="6"/>
      <c r="J288" s="230">
        <v>112</v>
      </c>
      <c r="K288" s="230">
        <f t="shared" si="13"/>
        <v>39098.5</v>
      </c>
      <c r="L288" s="20"/>
      <c r="M288" s="46"/>
      <c r="N288" s="46"/>
      <c r="O288" s="46"/>
      <c r="P288" s="297"/>
    </row>
    <row r="289" spans="2:16" x14ac:dyDescent="0.2">
      <c r="B289" s="227">
        <v>113</v>
      </c>
      <c r="C289" s="230">
        <f t="shared" si="12"/>
        <v>37845.5</v>
      </c>
      <c r="D289" s="20"/>
      <c r="E289" s="46"/>
      <c r="F289" s="46"/>
      <c r="G289" s="46"/>
      <c r="H289" s="46"/>
      <c r="I289" s="6"/>
      <c r="J289" s="230">
        <v>113</v>
      </c>
      <c r="K289" s="230">
        <f t="shared" si="13"/>
        <v>39105.5</v>
      </c>
      <c r="L289" s="20"/>
      <c r="M289" s="46"/>
      <c r="N289" s="46"/>
      <c r="O289" s="46"/>
      <c r="P289" s="297"/>
    </row>
    <row r="290" spans="2:16" x14ac:dyDescent="0.2">
      <c r="B290" s="227">
        <v>114</v>
      </c>
      <c r="C290" s="230">
        <f t="shared" si="12"/>
        <v>37852.5</v>
      </c>
      <c r="D290" s="20"/>
      <c r="E290" s="46"/>
      <c r="F290" s="46"/>
      <c r="G290" s="46"/>
      <c r="H290" s="46"/>
      <c r="I290" s="6"/>
      <c r="J290" s="230">
        <v>114</v>
      </c>
      <c r="K290" s="230">
        <f t="shared" si="13"/>
        <v>39112.5</v>
      </c>
      <c r="L290" s="20"/>
      <c r="M290" s="46"/>
      <c r="N290" s="46"/>
      <c r="O290" s="46"/>
      <c r="P290" s="297"/>
    </row>
    <row r="291" spans="2:16" x14ac:dyDescent="0.2">
      <c r="B291" s="227">
        <v>115</v>
      </c>
      <c r="C291" s="230">
        <f t="shared" si="12"/>
        <v>37859.5</v>
      </c>
      <c r="D291" s="20"/>
      <c r="E291" s="46"/>
      <c r="F291" s="46"/>
      <c r="G291" s="46"/>
      <c r="H291" s="46"/>
      <c r="I291" s="6"/>
      <c r="J291" s="230">
        <v>115</v>
      </c>
      <c r="K291" s="230">
        <f t="shared" si="13"/>
        <v>39119.5</v>
      </c>
      <c r="L291" s="20"/>
      <c r="M291" s="46"/>
      <c r="N291" s="46"/>
      <c r="O291" s="46"/>
      <c r="P291" s="297"/>
    </row>
    <row r="292" spans="2:16" x14ac:dyDescent="0.2">
      <c r="B292" s="227">
        <v>116</v>
      </c>
      <c r="C292" s="230">
        <f t="shared" si="12"/>
        <v>37866.5</v>
      </c>
      <c r="D292" s="20"/>
      <c r="E292" s="46"/>
      <c r="F292" s="46"/>
      <c r="G292" s="46"/>
      <c r="H292" s="46"/>
      <c r="I292" s="6"/>
      <c r="J292" s="230">
        <v>116</v>
      </c>
      <c r="K292" s="230">
        <f t="shared" si="13"/>
        <v>39126.5</v>
      </c>
      <c r="L292" s="20"/>
      <c r="M292" s="46"/>
      <c r="N292" s="46"/>
      <c r="O292" s="46"/>
      <c r="P292" s="297"/>
    </row>
    <row r="293" spans="2:16" x14ac:dyDescent="0.2">
      <c r="B293" s="227">
        <v>117</v>
      </c>
      <c r="C293" s="230">
        <f t="shared" si="12"/>
        <v>37873.5</v>
      </c>
      <c r="D293" s="20"/>
      <c r="E293" s="46"/>
      <c r="F293" s="46"/>
      <c r="G293" s="46"/>
      <c r="H293" s="46"/>
      <c r="I293" s="6"/>
      <c r="J293" s="230">
        <v>117</v>
      </c>
      <c r="K293" s="230">
        <f t="shared" si="13"/>
        <v>39133.5</v>
      </c>
      <c r="L293" s="20"/>
      <c r="M293" s="46"/>
      <c r="N293" s="46"/>
      <c r="O293" s="46"/>
      <c r="P293" s="297"/>
    </row>
    <row r="294" spans="2:16" x14ac:dyDescent="0.2">
      <c r="B294" s="227">
        <v>118</v>
      </c>
      <c r="C294" s="230">
        <f t="shared" si="12"/>
        <v>37880.5</v>
      </c>
      <c r="D294" s="20"/>
      <c r="E294" s="46"/>
      <c r="F294" s="46"/>
      <c r="G294" s="46"/>
      <c r="H294" s="46"/>
      <c r="I294" s="6"/>
      <c r="J294" s="230">
        <v>118</v>
      </c>
      <c r="K294" s="230">
        <f t="shared" si="13"/>
        <v>39140.5</v>
      </c>
      <c r="L294" s="20"/>
      <c r="M294" s="46"/>
      <c r="N294" s="46"/>
      <c r="O294" s="46"/>
      <c r="P294" s="297"/>
    </row>
    <row r="295" spans="2:16" x14ac:dyDescent="0.2">
      <c r="B295" s="227">
        <v>119</v>
      </c>
      <c r="C295" s="230">
        <f t="shared" si="12"/>
        <v>37887.5</v>
      </c>
      <c r="D295" s="20"/>
      <c r="E295" s="46"/>
      <c r="F295" s="46"/>
      <c r="G295" s="46"/>
      <c r="H295" s="46"/>
      <c r="I295" s="6"/>
      <c r="J295" s="230">
        <v>119</v>
      </c>
      <c r="K295" s="230">
        <f t="shared" si="13"/>
        <v>39147.5</v>
      </c>
      <c r="L295" s="20"/>
      <c r="M295" s="46"/>
      <c r="N295" s="46"/>
      <c r="O295" s="46"/>
      <c r="P295" s="297"/>
    </row>
    <row r="296" spans="2:16" x14ac:dyDescent="0.2">
      <c r="B296" s="227">
        <v>120</v>
      </c>
      <c r="C296" s="230">
        <f t="shared" si="12"/>
        <v>37894.5</v>
      </c>
      <c r="D296" s="20"/>
      <c r="E296" s="46"/>
      <c r="F296" s="46"/>
      <c r="G296" s="46"/>
      <c r="H296" s="46"/>
      <c r="I296" s="6"/>
      <c r="J296" s="230">
        <v>120</v>
      </c>
      <c r="K296" s="230">
        <f t="shared" si="13"/>
        <v>39154.5</v>
      </c>
      <c r="L296" s="20"/>
      <c r="M296" s="46"/>
      <c r="N296" s="46"/>
      <c r="O296" s="46"/>
      <c r="P296" s="297"/>
    </row>
    <row r="297" spans="2:16" x14ac:dyDescent="0.2">
      <c r="B297" s="227">
        <v>121</v>
      </c>
      <c r="C297" s="230">
        <f t="shared" si="12"/>
        <v>37901.5</v>
      </c>
      <c r="D297" s="20"/>
      <c r="E297" s="46"/>
      <c r="F297" s="46"/>
      <c r="G297" s="46"/>
      <c r="H297" s="46"/>
      <c r="I297" s="6"/>
      <c r="J297" s="230">
        <v>121</v>
      </c>
      <c r="K297" s="230">
        <f t="shared" si="13"/>
        <v>39161.5</v>
      </c>
      <c r="L297" s="20"/>
      <c r="M297" s="46"/>
      <c r="N297" s="46"/>
      <c r="O297" s="46"/>
      <c r="P297" s="297"/>
    </row>
    <row r="298" spans="2:16" x14ac:dyDescent="0.2">
      <c r="B298" s="227">
        <v>122</v>
      </c>
      <c r="C298" s="230">
        <f t="shared" si="12"/>
        <v>37908.5</v>
      </c>
      <c r="D298" s="20"/>
      <c r="E298" s="46"/>
      <c r="F298" s="46"/>
      <c r="G298" s="46"/>
      <c r="H298" s="46"/>
      <c r="I298" s="6"/>
      <c r="J298" s="230">
        <v>122</v>
      </c>
      <c r="K298" s="230">
        <f t="shared" si="13"/>
        <v>39168.5</v>
      </c>
      <c r="L298" s="20"/>
      <c r="M298" s="46"/>
      <c r="N298" s="46"/>
      <c r="O298" s="46"/>
      <c r="P298" s="297"/>
    </row>
    <row r="299" spans="2:16" x14ac:dyDescent="0.2">
      <c r="B299" s="227">
        <v>123</v>
      </c>
      <c r="C299" s="230">
        <f t="shared" si="12"/>
        <v>37915.5</v>
      </c>
      <c r="D299" s="20"/>
      <c r="E299" s="46"/>
      <c r="F299" s="46"/>
      <c r="G299" s="46"/>
      <c r="H299" s="46"/>
      <c r="I299" s="6"/>
      <c r="J299" s="230">
        <v>123</v>
      </c>
      <c r="K299" s="230">
        <f t="shared" si="13"/>
        <v>39175.5</v>
      </c>
      <c r="L299" s="20"/>
      <c r="M299" s="46"/>
      <c r="N299" s="46"/>
      <c r="O299" s="46"/>
      <c r="P299" s="297"/>
    </row>
    <row r="300" spans="2:16" x14ac:dyDescent="0.2">
      <c r="B300" s="227">
        <v>124</v>
      </c>
      <c r="C300" s="230">
        <f t="shared" si="12"/>
        <v>37922.5</v>
      </c>
      <c r="D300" s="20"/>
      <c r="E300" s="46"/>
      <c r="F300" s="46"/>
      <c r="G300" s="46"/>
      <c r="H300" s="46"/>
      <c r="I300" s="6"/>
      <c r="J300" s="230">
        <v>124</v>
      </c>
      <c r="K300" s="230">
        <f t="shared" si="13"/>
        <v>39182.5</v>
      </c>
      <c r="L300" s="20"/>
      <c r="M300" s="46"/>
      <c r="N300" s="46"/>
      <c r="O300" s="46"/>
      <c r="P300" s="297"/>
    </row>
    <row r="301" spans="2:16" x14ac:dyDescent="0.2">
      <c r="B301" s="227">
        <v>125</v>
      </c>
      <c r="C301" s="230">
        <f t="shared" si="12"/>
        <v>37929.5</v>
      </c>
      <c r="D301" s="20"/>
      <c r="E301" s="46"/>
      <c r="F301" s="46"/>
      <c r="G301" s="46"/>
      <c r="H301" s="46"/>
      <c r="I301" s="6"/>
      <c r="J301" s="230">
        <v>125</v>
      </c>
      <c r="K301" s="230">
        <f t="shared" si="13"/>
        <v>39189.5</v>
      </c>
      <c r="L301" s="20"/>
      <c r="M301" s="46"/>
      <c r="N301" s="46"/>
      <c r="O301" s="46"/>
      <c r="P301" s="297"/>
    </row>
    <row r="302" spans="2:16" x14ac:dyDescent="0.2">
      <c r="B302" s="227">
        <v>126</v>
      </c>
      <c r="C302" s="230">
        <f t="shared" si="12"/>
        <v>37936.5</v>
      </c>
      <c r="D302" s="20"/>
      <c r="E302" s="46"/>
      <c r="F302" s="46"/>
      <c r="G302" s="46"/>
      <c r="H302" s="46"/>
      <c r="I302" s="6"/>
      <c r="J302" s="230">
        <v>126</v>
      </c>
      <c r="K302" s="230">
        <f t="shared" si="13"/>
        <v>39196.5</v>
      </c>
      <c r="L302" s="20"/>
      <c r="M302" s="46"/>
      <c r="N302" s="46"/>
      <c r="O302" s="46"/>
      <c r="P302" s="297"/>
    </row>
    <row r="303" spans="2:16" x14ac:dyDescent="0.2">
      <c r="B303" s="227">
        <v>127</v>
      </c>
      <c r="C303" s="230">
        <f t="shared" si="12"/>
        <v>37943.5</v>
      </c>
      <c r="D303" s="20"/>
      <c r="E303" s="46"/>
      <c r="F303" s="46"/>
      <c r="G303" s="46"/>
      <c r="H303" s="46"/>
      <c r="I303" s="6"/>
      <c r="J303" s="230">
        <v>127</v>
      </c>
      <c r="K303" s="230">
        <f t="shared" si="13"/>
        <v>39203.5</v>
      </c>
      <c r="L303" s="20"/>
      <c r="M303" s="46"/>
      <c r="N303" s="46"/>
      <c r="O303" s="46"/>
      <c r="P303" s="297"/>
    </row>
    <row r="304" spans="2:16" x14ac:dyDescent="0.2">
      <c r="B304" s="227">
        <v>128</v>
      </c>
      <c r="C304" s="230">
        <f t="shared" si="12"/>
        <v>37950.5</v>
      </c>
      <c r="D304" s="20"/>
      <c r="E304" s="46"/>
      <c r="F304" s="46"/>
      <c r="G304" s="46"/>
      <c r="H304" s="46"/>
      <c r="I304" s="6"/>
      <c r="J304" s="230">
        <v>128</v>
      </c>
      <c r="K304" s="230">
        <f t="shared" si="13"/>
        <v>39210.5</v>
      </c>
      <c r="L304" s="20"/>
      <c r="M304" s="46"/>
      <c r="N304" s="46"/>
      <c r="O304" s="46"/>
      <c r="P304" s="297"/>
    </row>
    <row r="305" spans="2:16" x14ac:dyDescent="0.2">
      <c r="B305" s="227">
        <v>129</v>
      </c>
      <c r="C305" s="230">
        <f t="shared" si="12"/>
        <v>37957.5</v>
      </c>
      <c r="D305" s="20"/>
      <c r="E305" s="46"/>
      <c r="F305" s="46"/>
      <c r="G305" s="46"/>
      <c r="H305" s="46"/>
      <c r="I305" s="6"/>
      <c r="J305" s="230">
        <v>129</v>
      </c>
      <c r="K305" s="230">
        <f t="shared" si="13"/>
        <v>39217.5</v>
      </c>
      <c r="L305" s="20"/>
      <c r="M305" s="46"/>
      <c r="N305" s="46"/>
      <c r="O305" s="46"/>
      <c r="P305" s="297"/>
    </row>
    <row r="306" spans="2:16" x14ac:dyDescent="0.2">
      <c r="B306" s="227">
        <v>130</v>
      </c>
      <c r="C306" s="230">
        <f t="shared" si="12"/>
        <v>37964.5</v>
      </c>
      <c r="D306" s="20"/>
      <c r="E306" s="46"/>
      <c r="F306" s="46"/>
      <c r="G306" s="46"/>
      <c r="H306" s="46"/>
      <c r="I306" s="6"/>
      <c r="J306" s="230">
        <v>130</v>
      </c>
      <c r="K306" s="230">
        <f t="shared" si="13"/>
        <v>39224.5</v>
      </c>
      <c r="L306" s="20"/>
      <c r="M306" s="46"/>
      <c r="N306" s="46"/>
      <c r="O306" s="46"/>
      <c r="P306" s="297"/>
    </row>
    <row r="307" spans="2:16" x14ac:dyDescent="0.2">
      <c r="B307" s="227">
        <v>131</v>
      </c>
      <c r="C307" s="230">
        <f t="shared" si="12"/>
        <v>37971.5</v>
      </c>
      <c r="D307" s="20"/>
      <c r="E307" s="46"/>
      <c r="F307" s="46"/>
      <c r="G307" s="46"/>
      <c r="H307" s="46"/>
      <c r="I307" s="6"/>
      <c r="J307" s="230">
        <v>131</v>
      </c>
      <c r="K307" s="230">
        <f t="shared" si="13"/>
        <v>39231.5</v>
      </c>
      <c r="L307" s="20"/>
      <c r="M307" s="46"/>
      <c r="N307" s="46"/>
      <c r="O307" s="46"/>
      <c r="P307" s="297"/>
    </row>
    <row r="308" spans="2:16" x14ac:dyDescent="0.2">
      <c r="B308" s="227">
        <v>132</v>
      </c>
      <c r="C308" s="230">
        <f t="shared" ref="C308:C336" si="14">C307+7</f>
        <v>37978.5</v>
      </c>
      <c r="D308" s="20"/>
      <c r="E308" s="46"/>
      <c r="F308" s="46"/>
      <c r="G308" s="46"/>
      <c r="H308" s="46"/>
      <c r="I308" s="6"/>
      <c r="J308" s="230">
        <v>132</v>
      </c>
      <c r="K308" s="230">
        <f t="shared" ref="K308:K336" si="15">K307+7</f>
        <v>39238.5</v>
      </c>
      <c r="L308" s="20"/>
      <c r="M308" s="46"/>
      <c r="N308" s="46"/>
      <c r="O308" s="46"/>
      <c r="P308" s="297"/>
    </row>
    <row r="309" spans="2:16" x14ac:dyDescent="0.2">
      <c r="B309" s="227">
        <v>133</v>
      </c>
      <c r="C309" s="230">
        <f t="shared" si="14"/>
        <v>37985.5</v>
      </c>
      <c r="D309" s="20"/>
      <c r="E309" s="46"/>
      <c r="F309" s="46"/>
      <c r="G309" s="46"/>
      <c r="H309" s="46"/>
      <c r="I309" s="6"/>
      <c r="J309" s="230">
        <v>133</v>
      </c>
      <c r="K309" s="230">
        <f t="shared" si="15"/>
        <v>39245.5</v>
      </c>
      <c r="L309" s="20"/>
      <c r="M309" s="46"/>
      <c r="N309" s="46"/>
      <c r="O309" s="46"/>
      <c r="P309" s="297"/>
    </row>
    <row r="310" spans="2:16" x14ac:dyDescent="0.2">
      <c r="B310" s="227">
        <v>134</v>
      </c>
      <c r="C310" s="230">
        <f t="shared" si="14"/>
        <v>37992.5</v>
      </c>
      <c r="D310" s="20"/>
      <c r="E310" s="46"/>
      <c r="F310" s="46"/>
      <c r="G310" s="46"/>
      <c r="H310" s="46"/>
      <c r="I310" s="6"/>
      <c r="J310" s="230">
        <v>134</v>
      </c>
      <c r="K310" s="230">
        <f t="shared" si="15"/>
        <v>39252.5</v>
      </c>
      <c r="L310" s="20"/>
      <c r="M310" s="46"/>
      <c r="N310" s="46"/>
      <c r="O310" s="46"/>
      <c r="P310" s="297"/>
    </row>
    <row r="311" spans="2:16" x14ac:dyDescent="0.2">
      <c r="B311" s="227">
        <v>135</v>
      </c>
      <c r="C311" s="230">
        <f t="shared" si="14"/>
        <v>37999.5</v>
      </c>
      <c r="D311" s="20"/>
      <c r="E311" s="46"/>
      <c r="F311" s="46"/>
      <c r="G311" s="46"/>
      <c r="H311" s="46"/>
      <c r="I311" s="6"/>
      <c r="J311" s="230">
        <v>135</v>
      </c>
      <c r="K311" s="230">
        <f t="shared" si="15"/>
        <v>39259.5</v>
      </c>
      <c r="L311" s="20"/>
      <c r="M311" s="46"/>
      <c r="N311" s="46"/>
      <c r="O311" s="46"/>
      <c r="P311" s="297"/>
    </row>
    <row r="312" spans="2:16" x14ac:dyDescent="0.2">
      <c r="B312" s="163">
        <v>136</v>
      </c>
      <c r="C312" s="168">
        <f t="shared" si="14"/>
        <v>38006.5</v>
      </c>
      <c r="D312" s="20" t="s">
        <v>7</v>
      </c>
      <c r="E312" s="46"/>
      <c r="F312" s="46"/>
      <c r="G312" s="46"/>
      <c r="H312" s="53" t="s">
        <v>338</v>
      </c>
      <c r="I312" s="6"/>
      <c r="J312" s="168">
        <v>136</v>
      </c>
      <c r="K312" s="168">
        <f t="shared" si="15"/>
        <v>39266.5</v>
      </c>
      <c r="L312" s="20" t="s">
        <v>7</v>
      </c>
      <c r="M312" s="46"/>
      <c r="N312" s="46"/>
      <c r="O312" s="46"/>
      <c r="P312" s="307" t="s">
        <v>339</v>
      </c>
    </row>
    <row r="313" spans="2:16" x14ac:dyDescent="0.2">
      <c r="B313" s="227">
        <v>137</v>
      </c>
      <c r="C313" s="230">
        <f t="shared" si="14"/>
        <v>38013.5</v>
      </c>
      <c r="D313" s="20"/>
      <c r="E313" s="46"/>
      <c r="F313" s="46"/>
      <c r="G313" s="46"/>
      <c r="H313" s="46"/>
      <c r="I313" s="6"/>
      <c r="J313" s="230">
        <v>137</v>
      </c>
      <c r="K313" s="230">
        <f t="shared" si="15"/>
        <v>39273.5</v>
      </c>
      <c r="L313" s="20"/>
      <c r="M313" s="46"/>
      <c r="N313" s="46"/>
      <c r="O313" s="46"/>
      <c r="P313" s="297"/>
    </row>
    <row r="314" spans="2:16" x14ac:dyDescent="0.2">
      <c r="B314" s="227">
        <v>138</v>
      </c>
      <c r="C314" s="230">
        <f t="shared" si="14"/>
        <v>38020.5</v>
      </c>
      <c r="D314" s="20"/>
      <c r="E314" s="46"/>
      <c r="F314" s="46"/>
      <c r="G314" s="46"/>
      <c r="H314" s="46"/>
      <c r="I314" s="6"/>
      <c r="J314" s="230">
        <v>138</v>
      </c>
      <c r="K314" s="230">
        <f t="shared" si="15"/>
        <v>39280.5</v>
      </c>
      <c r="L314" s="20"/>
      <c r="M314" s="46"/>
      <c r="N314" s="46"/>
      <c r="O314" s="46"/>
      <c r="P314" s="297"/>
    </row>
    <row r="315" spans="2:16" x14ac:dyDescent="0.2">
      <c r="B315" s="227">
        <v>139</v>
      </c>
      <c r="C315" s="230">
        <f t="shared" si="14"/>
        <v>38027.5</v>
      </c>
      <c r="D315" s="20"/>
      <c r="E315" s="46"/>
      <c r="F315" s="46"/>
      <c r="G315" s="46"/>
      <c r="H315" s="46"/>
      <c r="I315" s="6"/>
      <c r="J315" s="230">
        <v>139</v>
      </c>
      <c r="K315" s="230">
        <f t="shared" si="15"/>
        <v>39287.5</v>
      </c>
      <c r="L315" s="20"/>
      <c r="M315" s="46"/>
      <c r="N315" s="46"/>
      <c r="O315" s="46"/>
      <c r="P315" s="297"/>
    </row>
    <row r="316" spans="2:16" x14ac:dyDescent="0.2">
      <c r="B316" s="227">
        <v>140</v>
      </c>
      <c r="C316" s="230">
        <f t="shared" si="14"/>
        <v>38034.5</v>
      </c>
      <c r="D316" s="20"/>
      <c r="E316" s="46"/>
      <c r="F316" s="46"/>
      <c r="G316" s="46"/>
      <c r="H316" s="46"/>
      <c r="I316" s="6"/>
      <c r="J316" s="230">
        <v>140</v>
      </c>
      <c r="K316" s="230">
        <f t="shared" si="15"/>
        <v>39294.5</v>
      </c>
      <c r="L316" s="20"/>
      <c r="M316" s="46"/>
      <c r="N316" s="46"/>
      <c r="O316" s="46"/>
      <c r="P316" s="297"/>
    </row>
    <row r="317" spans="2:16" x14ac:dyDescent="0.2">
      <c r="B317" s="227">
        <v>141</v>
      </c>
      <c r="C317" s="230">
        <f t="shared" si="14"/>
        <v>38041.5</v>
      </c>
      <c r="D317" s="20"/>
      <c r="E317" s="46"/>
      <c r="F317" s="46"/>
      <c r="G317" s="46"/>
      <c r="H317" s="46"/>
      <c r="I317" s="6"/>
      <c r="J317" s="230">
        <v>141</v>
      </c>
      <c r="K317" s="230">
        <f t="shared" si="15"/>
        <v>39301.5</v>
      </c>
      <c r="L317" s="20"/>
      <c r="M317" s="46"/>
      <c r="N317" s="46"/>
      <c r="O317" s="46"/>
      <c r="P317" s="297"/>
    </row>
    <row r="318" spans="2:16" x14ac:dyDescent="0.2">
      <c r="B318" s="227">
        <v>142</v>
      </c>
      <c r="C318" s="230">
        <f t="shared" si="14"/>
        <v>38048.5</v>
      </c>
      <c r="D318" s="20"/>
      <c r="E318" s="46"/>
      <c r="F318" s="46"/>
      <c r="G318" s="46"/>
      <c r="H318" s="46"/>
      <c r="I318" s="6"/>
      <c r="J318" s="230">
        <v>142</v>
      </c>
      <c r="K318" s="230">
        <f t="shared" si="15"/>
        <v>39308.5</v>
      </c>
      <c r="L318" s="20"/>
      <c r="M318" s="46"/>
      <c r="N318" s="46"/>
      <c r="O318" s="46"/>
      <c r="P318" s="297"/>
    </row>
    <row r="319" spans="2:16" x14ac:dyDescent="0.2">
      <c r="B319" s="227">
        <v>143</v>
      </c>
      <c r="C319" s="230">
        <f t="shared" si="14"/>
        <v>38055.5</v>
      </c>
      <c r="D319" s="20"/>
      <c r="E319" s="46"/>
      <c r="F319" s="46"/>
      <c r="G319" s="46"/>
      <c r="H319" s="46"/>
      <c r="I319" s="6"/>
      <c r="J319" s="230">
        <v>143</v>
      </c>
      <c r="K319" s="230">
        <f t="shared" si="15"/>
        <v>39315.5</v>
      </c>
      <c r="L319" s="20"/>
      <c r="M319" s="46"/>
      <c r="N319" s="46"/>
      <c r="O319" s="46"/>
      <c r="P319" s="297"/>
    </row>
    <row r="320" spans="2:16" x14ac:dyDescent="0.2">
      <c r="B320" s="227">
        <v>144</v>
      </c>
      <c r="C320" s="230">
        <f t="shared" si="14"/>
        <v>38062.5</v>
      </c>
      <c r="D320" s="20"/>
      <c r="E320" s="46"/>
      <c r="F320" s="46"/>
      <c r="G320" s="46"/>
      <c r="H320" s="46"/>
      <c r="I320" s="6"/>
      <c r="J320" s="230">
        <v>144</v>
      </c>
      <c r="K320" s="230">
        <f t="shared" si="15"/>
        <v>39322.5</v>
      </c>
      <c r="L320" s="20"/>
      <c r="M320" s="46"/>
      <c r="N320" s="46"/>
      <c r="O320" s="46"/>
      <c r="P320" s="297"/>
    </row>
    <row r="321" spans="2:16" x14ac:dyDescent="0.2">
      <c r="B321" s="227">
        <v>145</v>
      </c>
      <c r="C321" s="230">
        <f t="shared" si="14"/>
        <v>38069.5</v>
      </c>
      <c r="D321" s="20"/>
      <c r="E321" s="46"/>
      <c r="F321" s="46"/>
      <c r="G321" s="46"/>
      <c r="H321" s="46"/>
      <c r="I321" s="6"/>
      <c r="J321" s="230">
        <v>145</v>
      </c>
      <c r="K321" s="230">
        <f t="shared" si="15"/>
        <v>39329.5</v>
      </c>
      <c r="L321" s="20"/>
      <c r="M321" s="46"/>
      <c r="N321" s="46"/>
      <c r="O321" s="46"/>
      <c r="P321" s="297"/>
    </row>
    <row r="322" spans="2:16" x14ac:dyDescent="0.2">
      <c r="B322" s="227">
        <v>146</v>
      </c>
      <c r="C322" s="230">
        <f t="shared" si="14"/>
        <v>38076.5</v>
      </c>
      <c r="D322" s="20"/>
      <c r="E322" s="46"/>
      <c r="F322" s="46"/>
      <c r="G322" s="46"/>
      <c r="H322" s="46"/>
      <c r="I322" s="6"/>
      <c r="J322" s="230">
        <v>146</v>
      </c>
      <c r="K322" s="230">
        <f t="shared" si="15"/>
        <v>39336.5</v>
      </c>
      <c r="L322" s="20"/>
      <c r="M322" s="46"/>
      <c r="N322" s="46"/>
      <c r="O322" s="46"/>
      <c r="P322" s="297"/>
    </row>
    <row r="323" spans="2:16" x14ac:dyDescent="0.2">
      <c r="B323" s="227">
        <v>147</v>
      </c>
      <c r="C323" s="230">
        <f t="shared" si="14"/>
        <v>38083.5</v>
      </c>
      <c r="D323" s="20"/>
      <c r="E323" s="46"/>
      <c r="F323" s="46"/>
      <c r="G323" s="46"/>
      <c r="H323" s="46"/>
      <c r="I323" s="6"/>
      <c r="J323" s="230">
        <v>147</v>
      </c>
      <c r="K323" s="230">
        <f t="shared" si="15"/>
        <v>39343.5</v>
      </c>
      <c r="L323" s="20"/>
      <c r="M323" s="46"/>
      <c r="N323" s="46"/>
      <c r="O323" s="46"/>
      <c r="P323" s="297"/>
    </row>
    <row r="324" spans="2:16" x14ac:dyDescent="0.2">
      <c r="B324" s="227">
        <v>148</v>
      </c>
      <c r="C324" s="230">
        <f t="shared" si="14"/>
        <v>38090.5</v>
      </c>
      <c r="D324" s="20"/>
      <c r="E324" s="46"/>
      <c r="F324" s="46"/>
      <c r="G324" s="46"/>
      <c r="H324" s="46"/>
      <c r="I324" s="6"/>
      <c r="J324" s="230">
        <v>148</v>
      </c>
      <c r="K324" s="230">
        <f t="shared" si="15"/>
        <v>39350.5</v>
      </c>
      <c r="L324" s="20"/>
      <c r="M324" s="46"/>
      <c r="N324" s="46"/>
      <c r="O324" s="46"/>
      <c r="P324" s="297"/>
    </row>
    <row r="325" spans="2:16" x14ac:dyDescent="0.2">
      <c r="B325" s="227">
        <v>149</v>
      </c>
      <c r="C325" s="230">
        <f t="shared" si="14"/>
        <v>38097.5</v>
      </c>
      <c r="D325" s="20"/>
      <c r="E325" s="46"/>
      <c r="F325" s="46"/>
      <c r="G325" s="46"/>
      <c r="H325" s="46"/>
      <c r="I325" s="6"/>
      <c r="J325" s="230">
        <v>149</v>
      </c>
      <c r="K325" s="230">
        <f t="shared" si="15"/>
        <v>39357.5</v>
      </c>
      <c r="L325" s="20"/>
      <c r="M325" s="46"/>
      <c r="N325" s="46"/>
      <c r="O325" s="46"/>
      <c r="P325" s="297"/>
    </row>
    <row r="326" spans="2:16" x14ac:dyDescent="0.2">
      <c r="B326" s="227">
        <v>150</v>
      </c>
      <c r="C326" s="230">
        <f t="shared" si="14"/>
        <v>38104.5</v>
      </c>
      <c r="D326" s="20"/>
      <c r="E326" s="46"/>
      <c r="F326" s="46"/>
      <c r="G326" s="46"/>
      <c r="H326" s="46"/>
      <c r="I326" s="6"/>
      <c r="J326" s="230">
        <v>150</v>
      </c>
      <c r="K326" s="230">
        <f t="shared" si="15"/>
        <v>39364.5</v>
      </c>
      <c r="L326" s="20"/>
      <c r="M326" s="46"/>
      <c r="N326" s="46"/>
      <c r="O326" s="46"/>
      <c r="P326" s="297"/>
    </row>
    <row r="327" spans="2:16" x14ac:dyDescent="0.2">
      <c r="B327" s="227">
        <v>151</v>
      </c>
      <c r="C327" s="230">
        <f t="shared" si="14"/>
        <v>38111.5</v>
      </c>
      <c r="D327" s="20"/>
      <c r="E327" s="46"/>
      <c r="F327" s="46"/>
      <c r="G327" s="46"/>
      <c r="H327" s="46"/>
      <c r="I327" s="6"/>
      <c r="J327" s="230">
        <v>151</v>
      </c>
      <c r="K327" s="230">
        <f t="shared" si="15"/>
        <v>39371.5</v>
      </c>
      <c r="L327" s="20"/>
      <c r="M327" s="46"/>
      <c r="N327" s="46"/>
      <c r="O327" s="46"/>
      <c r="P327" s="297"/>
    </row>
    <row r="328" spans="2:16" x14ac:dyDescent="0.2">
      <c r="B328" s="227">
        <v>152</v>
      </c>
      <c r="C328" s="230">
        <f t="shared" si="14"/>
        <v>38118.5</v>
      </c>
      <c r="D328" s="20"/>
      <c r="E328" s="46"/>
      <c r="F328" s="46"/>
      <c r="G328" s="46"/>
      <c r="H328" s="46"/>
      <c r="I328" s="6"/>
      <c r="J328" s="230">
        <v>152</v>
      </c>
      <c r="K328" s="230">
        <f t="shared" si="15"/>
        <v>39378.5</v>
      </c>
      <c r="L328" s="20"/>
      <c r="M328" s="46"/>
      <c r="N328" s="46"/>
      <c r="O328" s="46"/>
      <c r="P328" s="297"/>
    </row>
    <row r="329" spans="2:16" x14ac:dyDescent="0.2">
      <c r="B329" s="227">
        <v>153</v>
      </c>
      <c r="C329" s="230">
        <f t="shared" si="14"/>
        <v>38125.5</v>
      </c>
      <c r="D329" s="20"/>
      <c r="E329" s="46"/>
      <c r="F329" s="46"/>
      <c r="G329" s="46"/>
      <c r="H329" s="46"/>
      <c r="I329" s="6"/>
      <c r="J329" s="230">
        <v>153</v>
      </c>
      <c r="K329" s="230">
        <f t="shared" si="15"/>
        <v>39385.5</v>
      </c>
      <c r="L329" s="20"/>
      <c r="M329" s="46"/>
      <c r="N329" s="46"/>
      <c r="O329" s="46"/>
      <c r="P329" s="297"/>
    </row>
    <row r="330" spans="2:16" x14ac:dyDescent="0.2">
      <c r="B330" s="227">
        <v>154</v>
      </c>
      <c r="C330" s="230">
        <f t="shared" si="14"/>
        <v>38132.5</v>
      </c>
      <c r="D330" s="20"/>
      <c r="E330" s="46"/>
      <c r="F330" s="46"/>
      <c r="G330" s="46"/>
      <c r="H330" s="46"/>
      <c r="I330" s="6"/>
      <c r="J330" s="230">
        <v>154</v>
      </c>
      <c r="K330" s="230">
        <f t="shared" si="15"/>
        <v>39392.5</v>
      </c>
      <c r="L330" s="20"/>
      <c r="M330" s="46"/>
      <c r="N330" s="46"/>
      <c r="O330" s="46"/>
      <c r="P330" s="297"/>
    </row>
    <row r="331" spans="2:16" x14ac:dyDescent="0.2">
      <c r="B331" s="227">
        <v>155</v>
      </c>
      <c r="C331" s="230">
        <f t="shared" si="14"/>
        <v>38139.5</v>
      </c>
      <c r="D331" s="20"/>
      <c r="E331" s="46"/>
      <c r="F331" s="46"/>
      <c r="G331" s="46"/>
      <c r="H331" s="46"/>
      <c r="I331" s="6"/>
      <c r="J331" s="230">
        <v>155</v>
      </c>
      <c r="K331" s="230">
        <f t="shared" si="15"/>
        <v>39399.5</v>
      </c>
      <c r="L331" s="20"/>
      <c r="M331" s="46"/>
      <c r="N331" s="46"/>
      <c r="O331" s="46"/>
      <c r="P331" s="297"/>
    </row>
    <row r="332" spans="2:16" x14ac:dyDescent="0.2">
      <c r="B332" s="227">
        <v>156</v>
      </c>
      <c r="C332" s="230">
        <f t="shared" si="14"/>
        <v>38146.5</v>
      </c>
      <c r="D332" s="20"/>
      <c r="E332" s="46"/>
      <c r="F332" s="46"/>
      <c r="G332" s="46"/>
      <c r="H332" s="46"/>
      <c r="I332" s="6"/>
      <c r="J332" s="230">
        <v>156</v>
      </c>
      <c r="K332" s="230">
        <f t="shared" si="15"/>
        <v>39406.5</v>
      </c>
      <c r="L332" s="20"/>
      <c r="M332" s="46"/>
      <c r="N332" s="46"/>
      <c r="O332" s="46"/>
      <c r="P332" s="297"/>
    </row>
    <row r="333" spans="2:16" x14ac:dyDescent="0.2">
      <c r="B333" s="227">
        <v>157</v>
      </c>
      <c r="C333" s="230">
        <f t="shared" si="14"/>
        <v>38153.5</v>
      </c>
      <c r="D333" s="20"/>
      <c r="E333" s="46"/>
      <c r="F333" s="46"/>
      <c r="G333" s="46"/>
      <c r="H333" s="46"/>
      <c r="I333" s="6"/>
      <c r="J333" s="230">
        <v>157</v>
      </c>
      <c r="K333" s="230">
        <f t="shared" si="15"/>
        <v>39413.5</v>
      </c>
      <c r="L333" s="20"/>
      <c r="M333" s="46"/>
      <c r="N333" s="46"/>
      <c r="O333" s="46"/>
      <c r="P333" s="297"/>
    </row>
    <row r="334" spans="2:16" x14ac:dyDescent="0.2">
      <c r="B334" s="227">
        <v>158</v>
      </c>
      <c r="C334" s="230">
        <f t="shared" si="14"/>
        <v>38160.5</v>
      </c>
      <c r="D334" s="20"/>
      <c r="E334" s="46"/>
      <c r="F334" s="46"/>
      <c r="G334" s="46"/>
      <c r="H334" s="46"/>
      <c r="I334" s="6"/>
      <c r="J334" s="230">
        <v>158</v>
      </c>
      <c r="K334" s="230">
        <f t="shared" si="15"/>
        <v>39420.5</v>
      </c>
      <c r="L334" s="20"/>
      <c r="M334" s="46"/>
      <c r="N334" s="46"/>
      <c r="O334" s="46"/>
      <c r="P334" s="297"/>
    </row>
    <row r="335" spans="2:16" x14ac:dyDescent="0.2">
      <c r="B335" s="227">
        <v>159</v>
      </c>
      <c r="C335" s="230">
        <f t="shared" si="14"/>
        <v>38167.5</v>
      </c>
      <c r="D335" s="20"/>
      <c r="E335" s="46"/>
      <c r="F335" s="46"/>
      <c r="G335" s="46"/>
      <c r="H335" s="46"/>
      <c r="I335" s="6"/>
      <c r="J335" s="230">
        <v>159</v>
      </c>
      <c r="K335" s="230">
        <f t="shared" si="15"/>
        <v>39427.5</v>
      </c>
      <c r="L335" s="20"/>
      <c r="M335" s="46"/>
      <c r="N335" s="46"/>
      <c r="O335" s="46"/>
      <c r="P335" s="297"/>
    </row>
    <row r="336" spans="2:16" ht="13.5" thickBot="1" x14ac:dyDescent="0.25">
      <c r="B336" s="228">
        <v>160</v>
      </c>
      <c r="C336" s="231">
        <f t="shared" si="14"/>
        <v>38174.5</v>
      </c>
      <c r="D336" s="135"/>
      <c r="E336" s="300"/>
      <c r="F336" s="300"/>
      <c r="G336" s="300"/>
      <c r="H336" s="300"/>
      <c r="I336" s="81"/>
      <c r="J336" s="231">
        <v>160</v>
      </c>
      <c r="K336" s="231">
        <f t="shared" si="15"/>
        <v>39434.5</v>
      </c>
      <c r="L336" s="135"/>
      <c r="M336" s="300"/>
      <c r="N336" s="300"/>
      <c r="O336" s="300"/>
      <c r="P336" s="301"/>
    </row>
    <row r="337" spans="1:16" x14ac:dyDescent="0.2">
      <c r="A337" s="412">
        <v>6</v>
      </c>
      <c r="B337" s="83"/>
      <c r="C337" s="83"/>
      <c r="D337" s="141"/>
      <c r="E337" s="418" t="s">
        <v>55</v>
      </c>
      <c r="F337" s="419"/>
      <c r="G337" s="419" t="s">
        <v>56</v>
      </c>
      <c r="H337" s="419"/>
      <c r="I337" s="88" t="s">
        <v>462</v>
      </c>
      <c r="J337" s="419" t="s">
        <v>43</v>
      </c>
      <c r="K337" s="419"/>
      <c r="L337" s="89" t="s">
        <v>468</v>
      </c>
      <c r="M337" s="83"/>
      <c r="N337" s="83"/>
      <c r="O337" s="83"/>
      <c r="P337" s="83"/>
    </row>
    <row r="338" spans="1:16" ht="16.5" thickBot="1" x14ac:dyDescent="0.3">
      <c r="A338" s="413"/>
      <c r="B338" s="83"/>
      <c r="C338" s="83"/>
      <c r="D338" s="142"/>
      <c r="E338" s="414" t="s">
        <v>150</v>
      </c>
      <c r="F338" s="415"/>
      <c r="G338" s="415"/>
      <c r="H338" s="415"/>
      <c r="I338" s="415"/>
      <c r="J338" s="415"/>
      <c r="K338" s="415"/>
      <c r="L338" s="417"/>
      <c r="M338" s="83"/>
      <c r="N338" s="83"/>
      <c r="O338" s="83"/>
      <c r="P338" s="83"/>
    </row>
    <row r="339" spans="1:16" ht="13.5" thickBot="1" x14ac:dyDescent="0.25">
      <c r="B339" s="92" t="s">
        <v>111</v>
      </c>
      <c r="C339" s="93" t="s">
        <v>112</v>
      </c>
      <c r="D339" s="94" t="s">
        <v>113</v>
      </c>
      <c r="E339" s="95" t="s">
        <v>114</v>
      </c>
      <c r="F339" s="95" t="s">
        <v>115</v>
      </c>
      <c r="G339" s="95" t="s">
        <v>116</v>
      </c>
      <c r="H339" s="96" t="s">
        <v>117</v>
      </c>
      <c r="I339" s="75"/>
      <c r="J339" s="92" t="s">
        <v>111</v>
      </c>
      <c r="K339" s="93" t="s">
        <v>118</v>
      </c>
      <c r="L339" s="94" t="s">
        <v>113</v>
      </c>
      <c r="M339" s="95" t="s">
        <v>114</v>
      </c>
      <c r="N339" s="95" t="s">
        <v>115</v>
      </c>
      <c r="O339" s="95" t="s">
        <v>116</v>
      </c>
      <c r="P339" s="96" t="s">
        <v>117</v>
      </c>
    </row>
    <row r="340" spans="1:16" x14ac:dyDescent="0.2">
      <c r="B340" s="226">
        <v>1</v>
      </c>
      <c r="C340" s="229">
        <f>38248-1191.75+B340*3.5</f>
        <v>37059.75</v>
      </c>
      <c r="D340" s="66"/>
      <c r="E340" s="100"/>
      <c r="F340" s="100"/>
      <c r="G340" s="100"/>
      <c r="H340" s="308"/>
      <c r="I340" s="6"/>
      <c r="J340" s="229">
        <v>1</v>
      </c>
      <c r="K340" s="126">
        <f>38248+68.25+J340*3.5</f>
        <v>38319.75</v>
      </c>
      <c r="L340" s="66"/>
      <c r="M340" s="100"/>
      <c r="N340" s="100"/>
      <c r="O340" s="100"/>
      <c r="P340" s="309"/>
    </row>
    <row r="341" spans="1:16" x14ac:dyDescent="0.2">
      <c r="B341" s="227">
        <v>2</v>
      </c>
      <c r="C341" s="230">
        <f>38248-1191.75+B341*3.5</f>
        <v>37063.25</v>
      </c>
      <c r="D341" s="20"/>
      <c r="E341" s="46"/>
      <c r="F341" s="46"/>
      <c r="G341" s="46"/>
      <c r="H341" s="46"/>
      <c r="I341" s="6"/>
      <c r="J341" s="230">
        <v>2</v>
      </c>
      <c r="K341" s="125">
        <f>38248+68.25+J341*3.5</f>
        <v>38323.25</v>
      </c>
      <c r="L341" s="20"/>
      <c r="M341" s="46"/>
      <c r="N341" s="46"/>
      <c r="O341" s="46"/>
      <c r="P341" s="297"/>
    </row>
    <row r="342" spans="1:16" x14ac:dyDescent="0.2">
      <c r="B342" s="227">
        <v>3</v>
      </c>
      <c r="C342" s="230">
        <f t="shared" ref="C342:C405" si="16">38248-1191.75+B342*3.5</f>
        <v>37066.75</v>
      </c>
      <c r="D342" s="20"/>
      <c r="E342" s="46"/>
      <c r="F342" s="46"/>
      <c r="G342" s="46"/>
      <c r="H342" s="46"/>
      <c r="I342" s="6"/>
      <c r="J342" s="230">
        <v>3</v>
      </c>
      <c r="K342" s="125">
        <f t="shared" ref="K342:K405" si="17">38248+68.25+J342*3.5</f>
        <v>38326.75</v>
      </c>
      <c r="L342" s="20"/>
      <c r="M342" s="46"/>
      <c r="N342" s="46"/>
      <c r="O342" s="46"/>
      <c r="P342" s="297"/>
    </row>
    <row r="343" spans="1:16" x14ac:dyDescent="0.2">
      <c r="B343" s="227">
        <v>4</v>
      </c>
      <c r="C343" s="230">
        <f t="shared" si="16"/>
        <v>37070.25</v>
      </c>
      <c r="D343" s="20"/>
      <c r="E343" s="46"/>
      <c r="F343" s="46"/>
      <c r="G343" s="46"/>
      <c r="H343" s="46"/>
      <c r="I343" s="6"/>
      <c r="J343" s="230">
        <v>4</v>
      </c>
      <c r="K343" s="125">
        <f t="shared" si="17"/>
        <v>38330.25</v>
      </c>
      <c r="L343" s="20"/>
      <c r="M343" s="46"/>
      <c r="N343" s="46"/>
      <c r="O343" s="46"/>
      <c r="P343" s="297"/>
    </row>
    <row r="344" spans="1:16" x14ac:dyDescent="0.2">
      <c r="B344" s="227">
        <v>5</v>
      </c>
      <c r="C344" s="230">
        <f t="shared" si="16"/>
        <v>37073.75</v>
      </c>
      <c r="D344" s="20"/>
      <c r="E344" s="46"/>
      <c r="F344" s="46"/>
      <c r="G344" s="46"/>
      <c r="H344" s="46"/>
      <c r="I344" s="6"/>
      <c r="J344" s="230">
        <v>5</v>
      </c>
      <c r="K344" s="125">
        <f t="shared" si="17"/>
        <v>38333.75</v>
      </c>
      <c r="L344" s="20"/>
      <c r="M344" s="46"/>
      <c r="N344" s="46"/>
      <c r="O344" s="46"/>
      <c r="P344" s="297"/>
    </row>
    <row r="345" spans="1:16" x14ac:dyDescent="0.2">
      <c r="B345" s="227">
        <v>6</v>
      </c>
      <c r="C345" s="230">
        <f t="shared" si="16"/>
        <v>37077.25</v>
      </c>
      <c r="D345" s="20"/>
      <c r="E345" s="46"/>
      <c r="F345" s="46"/>
      <c r="G345" s="46"/>
      <c r="H345" s="46"/>
      <c r="I345" s="6"/>
      <c r="J345" s="230">
        <v>6</v>
      </c>
      <c r="K345" s="125">
        <f t="shared" si="17"/>
        <v>38337.25</v>
      </c>
      <c r="L345" s="20"/>
      <c r="M345" s="46"/>
      <c r="N345" s="46"/>
      <c r="O345" s="46"/>
      <c r="P345" s="297"/>
    </row>
    <row r="346" spans="1:16" x14ac:dyDescent="0.2">
      <c r="B346" s="227">
        <v>7</v>
      </c>
      <c r="C346" s="230">
        <f t="shared" si="16"/>
        <v>37080.75</v>
      </c>
      <c r="D346" s="20"/>
      <c r="E346" s="46"/>
      <c r="F346" s="46"/>
      <c r="G346" s="46"/>
      <c r="H346" s="46"/>
      <c r="I346" s="6"/>
      <c r="J346" s="230">
        <v>7</v>
      </c>
      <c r="K346" s="125">
        <f t="shared" si="17"/>
        <v>38340.75</v>
      </c>
      <c r="L346" s="20"/>
      <c r="M346" s="46"/>
      <c r="N346" s="46"/>
      <c r="O346" s="46"/>
      <c r="P346" s="297"/>
    </row>
    <row r="347" spans="1:16" x14ac:dyDescent="0.2">
      <c r="B347" s="227">
        <v>8</v>
      </c>
      <c r="C347" s="230">
        <f t="shared" si="16"/>
        <v>37084.25</v>
      </c>
      <c r="D347" s="20"/>
      <c r="E347" s="46"/>
      <c r="F347" s="46"/>
      <c r="G347" s="46"/>
      <c r="H347" s="46"/>
      <c r="I347" s="6"/>
      <c r="J347" s="230">
        <v>8</v>
      </c>
      <c r="K347" s="125">
        <f t="shared" si="17"/>
        <v>38344.25</v>
      </c>
      <c r="L347" s="20"/>
      <c r="M347" s="46"/>
      <c r="N347" s="46"/>
      <c r="O347" s="46"/>
      <c r="P347" s="297"/>
    </row>
    <row r="348" spans="1:16" x14ac:dyDescent="0.2">
      <c r="B348" s="227">
        <v>9</v>
      </c>
      <c r="C348" s="230">
        <f t="shared" si="16"/>
        <v>37087.75</v>
      </c>
      <c r="D348" s="20"/>
      <c r="E348" s="46"/>
      <c r="F348" s="46"/>
      <c r="G348" s="46"/>
      <c r="H348" s="46"/>
      <c r="I348" s="6"/>
      <c r="J348" s="230">
        <v>9</v>
      </c>
      <c r="K348" s="125">
        <f t="shared" si="17"/>
        <v>38347.75</v>
      </c>
      <c r="L348" s="20"/>
      <c r="M348" s="46"/>
      <c r="N348" s="46"/>
      <c r="O348" s="46"/>
      <c r="P348" s="297"/>
    </row>
    <row r="349" spans="1:16" x14ac:dyDescent="0.2">
      <c r="B349" s="227">
        <v>10</v>
      </c>
      <c r="C349" s="230">
        <f t="shared" si="16"/>
        <v>37091.25</v>
      </c>
      <c r="D349" s="20"/>
      <c r="E349" s="46"/>
      <c r="F349" s="46"/>
      <c r="G349" s="46"/>
      <c r="H349" s="46"/>
      <c r="I349" s="6"/>
      <c r="J349" s="230">
        <v>10</v>
      </c>
      <c r="K349" s="125">
        <f t="shared" si="17"/>
        <v>38351.25</v>
      </c>
      <c r="L349" s="20"/>
      <c r="M349" s="46"/>
      <c r="N349" s="46"/>
      <c r="O349" s="46"/>
      <c r="P349" s="297"/>
    </row>
    <row r="350" spans="1:16" x14ac:dyDescent="0.2">
      <c r="B350" s="227">
        <v>11</v>
      </c>
      <c r="C350" s="230">
        <f t="shared" si="16"/>
        <v>37094.75</v>
      </c>
      <c r="D350" s="20"/>
      <c r="E350" s="46"/>
      <c r="F350" s="46"/>
      <c r="G350" s="46"/>
      <c r="H350" s="46"/>
      <c r="I350" s="6"/>
      <c r="J350" s="230">
        <v>11</v>
      </c>
      <c r="K350" s="125">
        <f t="shared" si="17"/>
        <v>38354.75</v>
      </c>
      <c r="L350" s="20"/>
      <c r="M350" s="46"/>
      <c r="N350" s="46"/>
      <c r="O350" s="46"/>
      <c r="P350" s="297"/>
    </row>
    <row r="351" spans="1:16" x14ac:dyDescent="0.2">
      <c r="B351" s="227">
        <v>12</v>
      </c>
      <c r="C351" s="230">
        <f t="shared" si="16"/>
        <v>37098.25</v>
      </c>
      <c r="D351" s="20"/>
      <c r="E351" s="46"/>
      <c r="F351" s="46"/>
      <c r="G351" s="46"/>
      <c r="H351" s="46"/>
      <c r="I351" s="6"/>
      <c r="J351" s="230">
        <v>12</v>
      </c>
      <c r="K351" s="125">
        <f t="shared" si="17"/>
        <v>38358.25</v>
      </c>
      <c r="L351" s="20"/>
      <c r="M351" s="46"/>
      <c r="N351" s="46"/>
      <c r="O351" s="46"/>
      <c r="P351" s="297"/>
    </row>
    <row r="352" spans="1:16" x14ac:dyDescent="0.2">
      <c r="B352" s="227">
        <v>13</v>
      </c>
      <c r="C352" s="230">
        <f t="shared" si="16"/>
        <v>37101.75</v>
      </c>
      <c r="D352" s="20"/>
      <c r="E352" s="46"/>
      <c r="F352" s="46"/>
      <c r="G352" s="46"/>
      <c r="H352" s="46"/>
      <c r="I352" s="6"/>
      <c r="J352" s="230">
        <v>13</v>
      </c>
      <c r="K352" s="125">
        <f t="shared" si="17"/>
        <v>38361.75</v>
      </c>
      <c r="L352" s="20"/>
      <c r="M352" s="46"/>
      <c r="N352" s="46"/>
      <c r="O352" s="46"/>
      <c r="P352" s="297"/>
    </row>
    <row r="353" spans="2:16" x14ac:dyDescent="0.2">
      <c r="B353" s="227">
        <v>14</v>
      </c>
      <c r="C353" s="230">
        <f t="shared" si="16"/>
        <v>37105.25</v>
      </c>
      <c r="D353" s="20"/>
      <c r="E353" s="46"/>
      <c r="F353" s="46"/>
      <c r="G353" s="46"/>
      <c r="H353" s="46"/>
      <c r="I353" s="6"/>
      <c r="J353" s="230">
        <v>14</v>
      </c>
      <c r="K353" s="125">
        <f t="shared" si="17"/>
        <v>38365.25</v>
      </c>
      <c r="L353" s="20"/>
      <c r="M353" s="46"/>
      <c r="N353" s="46"/>
      <c r="O353" s="46"/>
      <c r="P353" s="297"/>
    </row>
    <row r="354" spans="2:16" x14ac:dyDescent="0.2">
      <c r="B354" s="227">
        <v>15</v>
      </c>
      <c r="C354" s="230">
        <f t="shared" si="16"/>
        <v>37108.75</v>
      </c>
      <c r="D354" s="20"/>
      <c r="E354" s="46"/>
      <c r="F354" s="46"/>
      <c r="G354" s="46"/>
      <c r="H354" s="46"/>
      <c r="I354" s="6"/>
      <c r="J354" s="230">
        <v>15</v>
      </c>
      <c r="K354" s="125">
        <f t="shared" si="17"/>
        <v>38368.75</v>
      </c>
      <c r="L354" s="20"/>
      <c r="M354" s="46"/>
      <c r="N354" s="46"/>
      <c r="O354" s="46"/>
      <c r="P354" s="297"/>
    </row>
    <row r="355" spans="2:16" x14ac:dyDescent="0.2">
      <c r="B355" s="227">
        <v>16</v>
      </c>
      <c r="C355" s="230">
        <f t="shared" si="16"/>
        <v>37112.25</v>
      </c>
      <c r="D355" s="20"/>
      <c r="E355" s="46"/>
      <c r="F355" s="46"/>
      <c r="G355" s="46"/>
      <c r="H355" s="46"/>
      <c r="I355" s="6"/>
      <c r="J355" s="230">
        <v>16</v>
      </c>
      <c r="K355" s="125">
        <f t="shared" si="17"/>
        <v>38372.25</v>
      </c>
      <c r="L355" s="20"/>
      <c r="M355" s="46"/>
      <c r="N355" s="46"/>
      <c r="O355" s="46"/>
      <c r="P355" s="297"/>
    </row>
    <row r="356" spans="2:16" x14ac:dyDescent="0.2">
      <c r="B356" s="227">
        <v>17</v>
      </c>
      <c r="C356" s="230">
        <f t="shared" si="16"/>
        <v>37115.75</v>
      </c>
      <c r="D356" s="20"/>
      <c r="E356" s="46"/>
      <c r="F356" s="46"/>
      <c r="G356" s="46"/>
      <c r="H356" s="46"/>
      <c r="I356" s="6"/>
      <c r="J356" s="230">
        <v>17</v>
      </c>
      <c r="K356" s="125">
        <f t="shared" si="17"/>
        <v>38375.75</v>
      </c>
      <c r="L356" s="20"/>
      <c r="M356" s="46"/>
      <c r="N356" s="46"/>
      <c r="O356" s="46"/>
      <c r="P356" s="297"/>
    </row>
    <row r="357" spans="2:16" x14ac:dyDescent="0.2">
      <c r="B357" s="227">
        <v>18</v>
      </c>
      <c r="C357" s="230">
        <f t="shared" si="16"/>
        <v>37119.25</v>
      </c>
      <c r="D357" s="20"/>
      <c r="E357" s="46"/>
      <c r="F357" s="46"/>
      <c r="G357" s="46"/>
      <c r="H357" s="46"/>
      <c r="I357" s="6"/>
      <c r="J357" s="230">
        <v>18</v>
      </c>
      <c r="K357" s="125">
        <f t="shared" si="17"/>
        <v>38379.25</v>
      </c>
      <c r="L357" s="20"/>
      <c r="M357" s="46"/>
      <c r="N357" s="46"/>
      <c r="O357" s="46"/>
      <c r="P357" s="297"/>
    </row>
    <row r="358" spans="2:16" x14ac:dyDescent="0.2">
      <c r="B358" s="227">
        <v>19</v>
      </c>
      <c r="C358" s="230">
        <f t="shared" si="16"/>
        <v>37122.75</v>
      </c>
      <c r="D358" s="20"/>
      <c r="E358" s="46"/>
      <c r="F358" s="46"/>
      <c r="G358" s="46"/>
      <c r="H358" s="46"/>
      <c r="I358" s="6"/>
      <c r="J358" s="230">
        <v>19</v>
      </c>
      <c r="K358" s="125">
        <f t="shared" si="17"/>
        <v>38382.75</v>
      </c>
      <c r="L358" s="20"/>
      <c r="M358" s="46"/>
      <c r="N358" s="46"/>
      <c r="O358" s="46"/>
      <c r="P358" s="297"/>
    </row>
    <row r="359" spans="2:16" x14ac:dyDescent="0.2">
      <c r="B359" s="227">
        <v>20</v>
      </c>
      <c r="C359" s="230">
        <f t="shared" si="16"/>
        <v>37126.25</v>
      </c>
      <c r="D359" s="20"/>
      <c r="E359" s="46"/>
      <c r="F359" s="46"/>
      <c r="G359" s="46"/>
      <c r="H359" s="46"/>
      <c r="I359" s="6"/>
      <c r="J359" s="230">
        <v>20</v>
      </c>
      <c r="K359" s="125">
        <f t="shared" si="17"/>
        <v>38386.25</v>
      </c>
      <c r="L359" s="20"/>
      <c r="M359" s="46"/>
      <c r="N359" s="46"/>
      <c r="O359" s="46"/>
      <c r="P359" s="297"/>
    </row>
    <row r="360" spans="2:16" x14ac:dyDescent="0.2">
      <c r="B360" s="227">
        <v>21</v>
      </c>
      <c r="C360" s="230">
        <f t="shared" si="16"/>
        <v>37129.75</v>
      </c>
      <c r="D360" s="20"/>
      <c r="E360" s="46"/>
      <c r="F360" s="46"/>
      <c r="G360" s="46"/>
      <c r="H360" s="46"/>
      <c r="I360" s="6"/>
      <c r="J360" s="230">
        <v>21</v>
      </c>
      <c r="K360" s="125">
        <f t="shared" si="17"/>
        <v>38389.75</v>
      </c>
      <c r="L360" s="20"/>
      <c r="M360" s="46"/>
      <c r="N360" s="46"/>
      <c r="O360" s="46"/>
      <c r="P360" s="297"/>
    </row>
    <row r="361" spans="2:16" x14ac:dyDescent="0.2">
      <c r="B361" s="227">
        <v>22</v>
      </c>
      <c r="C361" s="230">
        <f t="shared" si="16"/>
        <v>37133.25</v>
      </c>
      <c r="D361" s="20"/>
      <c r="E361" s="46"/>
      <c r="F361" s="46"/>
      <c r="G361" s="46"/>
      <c r="H361" s="46"/>
      <c r="I361" s="6"/>
      <c r="J361" s="230">
        <v>22</v>
      </c>
      <c r="K361" s="125">
        <f t="shared" si="17"/>
        <v>38393.25</v>
      </c>
      <c r="L361" s="20"/>
      <c r="M361" s="46"/>
      <c r="N361" s="46"/>
      <c r="O361" s="46"/>
      <c r="P361" s="297"/>
    </row>
    <row r="362" spans="2:16" x14ac:dyDescent="0.2">
      <c r="B362" s="227">
        <v>23</v>
      </c>
      <c r="C362" s="230">
        <f t="shared" si="16"/>
        <v>37136.75</v>
      </c>
      <c r="D362" s="20"/>
      <c r="E362" s="46"/>
      <c r="F362" s="46"/>
      <c r="G362" s="46"/>
      <c r="H362" s="46"/>
      <c r="I362" s="6"/>
      <c r="J362" s="230">
        <v>23</v>
      </c>
      <c r="K362" s="125">
        <f t="shared" si="17"/>
        <v>38396.75</v>
      </c>
      <c r="L362" s="20"/>
      <c r="M362" s="46"/>
      <c r="N362" s="46"/>
      <c r="O362" s="46"/>
      <c r="P362" s="297"/>
    </row>
    <row r="363" spans="2:16" x14ac:dyDescent="0.2">
      <c r="B363" s="227">
        <v>24</v>
      </c>
      <c r="C363" s="230">
        <f t="shared" si="16"/>
        <v>37140.25</v>
      </c>
      <c r="D363" s="20"/>
      <c r="E363" s="46"/>
      <c r="F363" s="46"/>
      <c r="G363" s="46"/>
      <c r="H363" s="46"/>
      <c r="I363" s="6"/>
      <c r="J363" s="230">
        <v>24</v>
      </c>
      <c r="K363" s="125">
        <f t="shared" si="17"/>
        <v>38400.25</v>
      </c>
      <c r="L363" s="20"/>
      <c r="M363" s="46"/>
      <c r="N363" s="46"/>
      <c r="O363" s="46"/>
      <c r="P363" s="297"/>
    </row>
    <row r="364" spans="2:16" x14ac:dyDescent="0.2">
      <c r="B364" s="227">
        <v>25</v>
      </c>
      <c r="C364" s="230">
        <f t="shared" si="16"/>
        <v>37143.75</v>
      </c>
      <c r="D364" s="20"/>
      <c r="E364" s="46"/>
      <c r="F364" s="46"/>
      <c r="G364" s="46"/>
      <c r="H364" s="46"/>
      <c r="I364" s="6"/>
      <c r="J364" s="230">
        <v>25</v>
      </c>
      <c r="K364" s="125">
        <f t="shared" si="17"/>
        <v>38403.75</v>
      </c>
      <c r="L364" s="20"/>
      <c r="M364" s="46"/>
      <c r="N364" s="46"/>
      <c r="O364" s="46"/>
      <c r="P364" s="297"/>
    </row>
    <row r="365" spans="2:16" x14ac:dyDescent="0.2">
      <c r="B365" s="227">
        <v>26</v>
      </c>
      <c r="C365" s="230">
        <f t="shared" si="16"/>
        <v>37147.25</v>
      </c>
      <c r="D365" s="20"/>
      <c r="E365" s="46"/>
      <c r="F365" s="46"/>
      <c r="G365" s="46"/>
      <c r="H365" s="46"/>
      <c r="I365" s="6"/>
      <c r="J365" s="230">
        <v>26</v>
      </c>
      <c r="K365" s="125">
        <f t="shared" si="17"/>
        <v>38407.25</v>
      </c>
      <c r="L365" s="20"/>
      <c r="M365" s="46"/>
      <c r="N365" s="46"/>
      <c r="O365" s="46"/>
      <c r="P365" s="297"/>
    </row>
    <row r="366" spans="2:16" x14ac:dyDescent="0.2">
      <c r="B366" s="227">
        <v>27</v>
      </c>
      <c r="C366" s="230">
        <f t="shared" si="16"/>
        <v>37150.75</v>
      </c>
      <c r="D366" s="20"/>
      <c r="E366" s="46"/>
      <c r="F366" s="46"/>
      <c r="G366" s="46"/>
      <c r="H366" s="46"/>
      <c r="I366" s="6"/>
      <c r="J366" s="230">
        <v>27</v>
      </c>
      <c r="K366" s="125">
        <f t="shared" si="17"/>
        <v>38410.75</v>
      </c>
      <c r="L366" s="20"/>
      <c r="M366" s="46"/>
      <c r="N366" s="46"/>
      <c r="O366" s="46"/>
      <c r="P366" s="297"/>
    </row>
    <row r="367" spans="2:16" x14ac:dyDescent="0.2">
      <c r="B367" s="227">
        <v>28</v>
      </c>
      <c r="C367" s="230">
        <f t="shared" si="16"/>
        <v>37154.25</v>
      </c>
      <c r="D367" s="20"/>
      <c r="E367" s="46"/>
      <c r="F367" s="46"/>
      <c r="G367" s="46"/>
      <c r="H367" s="46"/>
      <c r="I367" s="6"/>
      <c r="J367" s="230">
        <v>28</v>
      </c>
      <c r="K367" s="125">
        <f t="shared" si="17"/>
        <v>38414.25</v>
      </c>
      <c r="L367" s="20"/>
      <c r="M367" s="46"/>
      <c r="N367" s="46"/>
      <c r="O367" s="46"/>
      <c r="P367" s="297"/>
    </row>
    <row r="368" spans="2:16" x14ac:dyDescent="0.2">
      <c r="B368" s="227">
        <v>29</v>
      </c>
      <c r="C368" s="230">
        <f t="shared" si="16"/>
        <v>37157.75</v>
      </c>
      <c r="D368" s="20"/>
      <c r="E368" s="46"/>
      <c r="F368" s="46"/>
      <c r="G368" s="46"/>
      <c r="H368" s="46"/>
      <c r="I368" s="6"/>
      <c r="J368" s="230">
        <v>29</v>
      </c>
      <c r="K368" s="125">
        <f t="shared" si="17"/>
        <v>38417.75</v>
      </c>
      <c r="L368" s="20"/>
      <c r="M368" s="46"/>
      <c r="N368" s="46"/>
      <c r="O368" s="46"/>
      <c r="P368" s="297"/>
    </row>
    <row r="369" spans="2:16" x14ac:dyDescent="0.2">
      <c r="B369" s="227">
        <v>30</v>
      </c>
      <c r="C369" s="230">
        <f t="shared" si="16"/>
        <v>37161.25</v>
      </c>
      <c r="D369" s="20"/>
      <c r="E369" s="46"/>
      <c r="F369" s="46"/>
      <c r="G369" s="46"/>
      <c r="H369" s="46"/>
      <c r="I369" s="6"/>
      <c r="J369" s="230">
        <v>30</v>
      </c>
      <c r="K369" s="125">
        <f t="shared" si="17"/>
        <v>38421.25</v>
      </c>
      <c r="L369" s="20"/>
      <c r="M369" s="46"/>
      <c r="N369" s="46"/>
      <c r="O369" s="46"/>
      <c r="P369" s="297"/>
    </row>
    <row r="370" spans="2:16" x14ac:dyDescent="0.2">
      <c r="B370" s="227">
        <v>31</v>
      </c>
      <c r="C370" s="230">
        <f t="shared" si="16"/>
        <v>37164.75</v>
      </c>
      <c r="D370" s="20"/>
      <c r="E370" s="46"/>
      <c r="F370" s="46"/>
      <c r="G370" s="46"/>
      <c r="H370" s="46"/>
      <c r="I370" s="6"/>
      <c r="J370" s="230">
        <v>31</v>
      </c>
      <c r="K370" s="125">
        <f t="shared" si="17"/>
        <v>38424.75</v>
      </c>
      <c r="L370" s="20"/>
      <c r="M370" s="46"/>
      <c r="N370" s="46"/>
      <c r="O370" s="46"/>
      <c r="P370" s="297"/>
    </row>
    <row r="371" spans="2:16" x14ac:dyDescent="0.2">
      <c r="B371" s="227">
        <v>32</v>
      </c>
      <c r="C371" s="230">
        <f t="shared" si="16"/>
        <v>37168.25</v>
      </c>
      <c r="D371" s="20"/>
      <c r="E371" s="46"/>
      <c r="F371" s="46"/>
      <c r="G371" s="46"/>
      <c r="H371" s="46"/>
      <c r="I371" s="6"/>
      <c r="J371" s="230">
        <v>32</v>
      </c>
      <c r="K371" s="125">
        <f t="shared" si="17"/>
        <v>38428.25</v>
      </c>
      <c r="L371" s="20"/>
      <c r="M371" s="46"/>
      <c r="N371" s="46"/>
      <c r="O371" s="46"/>
      <c r="P371" s="297"/>
    </row>
    <row r="372" spans="2:16" x14ac:dyDescent="0.2">
      <c r="B372" s="227">
        <v>33</v>
      </c>
      <c r="C372" s="230">
        <f t="shared" si="16"/>
        <v>37171.75</v>
      </c>
      <c r="D372" s="20"/>
      <c r="E372" s="46"/>
      <c r="F372" s="46"/>
      <c r="G372" s="46"/>
      <c r="H372" s="46"/>
      <c r="I372" s="6"/>
      <c r="J372" s="230">
        <v>33</v>
      </c>
      <c r="K372" s="125">
        <f t="shared" si="17"/>
        <v>38431.75</v>
      </c>
      <c r="L372" s="20"/>
      <c r="M372" s="46"/>
      <c r="N372" s="46"/>
      <c r="O372" s="46"/>
      <c r="P372" s="297"/>
    </row>
    <row r="373" spans="2:16" x14ac:dyDescent="0.2">
      <c r="B373" s="227">
        <v>34</v>
      </c>
      <c r="C373" s="230">
        <f t="shared" si="16"/>
        <v>37175.25</v>
      </c>
      <c r="D373" s="20"/>
      <c r="E373" s="46"/>
      <c r="F373" s="46"/>
      <c r="G373" s="46"/>
      <c r="H373" s="46"/>
      <c r="I373" s="6"/>
      <c r="J373" s="230">
        <v>34</v>
      </c>
      <c r="K373" s="125">
        <f t="shared" si="17"/>
        <v>38435.25</v>
      </c>
      <c r="L373" s="20"/>
      <c r="M373" s="46"/>
      <c r="N373" s="46"/>
      <c r="O373" s="46"/>
      <c r="P373" s="297"/>
    </row>
    <row r="374" spans="2:16" x14ac:dyDescent="0.2">
      <c r="B374" s="227">
        <v>35</v>
      </c>
      <c r="C374" s="230">
        <f t="shared" si="16"/>
        <v>37178.75</v>
      </c>
      <c r="D374" s="20"/>
      <c r="E374" s="46"/>
      <c r="F374" s="46"/>
      <c r="G374" s="46"/>
      <c r="H374" s="46"/>
      <c r="I374" s="6"/>
      <c r="J374" s="230">
        <v>35</v>
      </c>
      <c r="K374" s="125">
        <f t="shared" si="17"/>
        <v>38438.75</v>
      </c>
      <c r="L374" s="20"/>
      <c r="M374" s="46"/>
      <c r="N374" s="46"/>
      <c r="O374" s="46"/>
      <c r="P374" s="297"/>
    </row>
    <row r="375" spans="2:16" x14ac:dyDescent="0.2">
      <c r="B375" s="227">
        <v>36</v>
      </c>
      <c r="C375" s="230">
        <f t="shared" si="16"/>
        <v>37182.25</v>
      </c>
      <c r="D375" s="20"/>
      <c r="E375" s="46"/>
      <c r="F375" s="46"/>
      <c r="G375" s="46"/>
      <c r="H375" s="46"/>
      <c r="I375" s="6"/>
      <c r="J375" s="230">
        <v>36</v>
      </c>
      <c r="K375" s="125">
        <f t="shared" si="17"/>
        <v>38442.25</v>
      </c>
      <c r="L375" s="20"/>
      <c r="M375" s="46"/>
      <c r="N375" s="46"/>
      <c r="O375" s="46"/>
      <c r="P375" s="297"/>
    </row>
    <row r="376" spans="2:16" x14ac:dyDescent="0.2">
      <c r="B376" s="227">
        <v>37</v>
      </c>
      <c r="C376" s="230">
        <f t="shared" si="16"/>
        <v>37185.75</v>
      </c>
      <c r="D376" s="20"/>
      <c r="E376" s="46"/>
      <c r="F376" s="46"/>
      <c r="G376" s="46"/>
      <c r="H376" s="46"/>
      <c r="I376" s="6"/>
      <c r="J376" s="230">
        <v>37</v>
      </c>
      <c r="K376" s="125">
        <f t="shared" si="17"/>
        <v>38445.75</v>
      </c>
      <c r="L376" s="20"/>
      <c r="M376" s="46"/>
      <c r="N376" s="46"/>
      <c r="O376" s="46"/>
      <c r="P376" s="297"/>
    </row>
    <row r="377" spans="2:16" x14ac:dyDescent="0.2">
      <c r="B377" s="227">
        <v>38</v>
      </c>
      <c r="C377" s="230">
        <f t="shared" si="16"/>
        <v>37189.25</v>
      </c>
      <c r="D377" s="20"/>
      <c r="E377" s="46"/>
      <c r="F377" s="46"/>
      <c r="G377" s="46"/>
      <c r="H377" s="46"/>
      <c r="I377" s="6"/>
      <c r="J377" s="230">
        <v>38</v>
      </c>
      <c r="K377" s="125">
        <f t="shared" si="17"/>
        <v>38449.25</v>
      </c>
      <c r="L377" s="20"/>
      <c r="M377" s="46"/>
      <c r="N377" s="46"/>
      <c r="O377" s="46"/>
      <c r="P377" s="297"/>
    </row>
    <row r="378" spans="2:16" x14ac:dyDescent="0.2">
      <c r="B378" s="227">
        <v>39</v>
      </c>
      <c r="C378" s="230">
        <f t="shared" si="16"/>
        <v>37192.75</v>
      </c>
      <c r="D378" s="20"/>
      <c r="E378" s="46"/>
      <c r="F378" s="46"/>
      <c r="G378" s="46"/>
      <c r="H378" s="46"/>
      <c r="I378" s="6"/>
      <c r="J378" s="230">
        <v>39</v>
      </c>
      <c r="K378" s="125">
        <f t="shared" si="17"/>
        <v>38452.75</v>
      </c>
      <c r="L378" s="20"/>
      <c r="M378" s="46"/>
      <c r="N378" s="46"/>
      <c r="O378" s="46"/>
      <c r="P378" s="297"/>
    </row>
    <row r="379" spans="2:16" x14ac:dyDescent="0.2">
      <c r="B379" s="227">
        <v>40</v>
      </c>
      <c r="C379" s="230">
        <f t="shared" si="16"/>
        <v>37196.25</v>
      </c>
      <c r="D379" s="20"/>
      <c r="E379" s="46"/>
      <c r="F379" s="46"/>
      <c r="G379" s="46"/>
      <c r="H379" s="46"/>
      <c r="I379" s="6"/>
      <c r="J379" s="230">
        <v>40</v>
      </c>
      <c r="K379" s="125">
        <f t="shared" si="17"/>
        <v>38456.25</v>
      </c>
      <c r="L379" s="20"/>
      <c r="M379" s="46"/>
      <c r="N379" s="46"/>
      <c r="O379" s="46"/>
      <c r="P379" s="297"/>
    </row>
    <row r="380" spans="2:16" x14ac:dyDescent="0.2">
      <c r="B380" s="227">
        <v>41</v>
      </c>
      <c r="C380" s="230">
        <f t="shared" si="16"/>
        <v>37199.75</v>
      </c>
      <c r="D380" s="20"/>
      <c r="E380" s="46"/>
      <c r="F380" s="46"/>
      <c r="G380" s="46"/>
      <c r="H380" s="46"/>
      <c r="I380" s="6"/>
      <c r="J380" s="230">
        <v>41</v>
      </c>
      <c r="K380" s="125">
        <f t="shared" si="17"/>
        <v>38459.75</v>
      </c>
      <c r="L380" s="20"/>
      <c r="M380" s="46"/>
      <c r="N380" s="46"/>
      <c r="O380" s="46"/>
      <c r="P380" s="297"/>
    </row>
    <row r="381" spans="2:16" x14ac:dyDescent="0.2">
      <c r="B381" s="227">
        <v>42</v>
      </c>
      <c r="C381" s="230">
        <f t="shared" si="16"/>
        <v>37203.25</v>
      </c>
      <c r="D381" s="20"/>
      <c r="E381" s="46"/>
      <c r="F381" s="46"/>
      <c r="G381" s="46"/>
      <c r="H381" s="46"/>
      <c r="I381" s="6"/>
      <c r="J381" s="230">
        <v>42</v>
      </c>
      <c r="K381" s="125">
        <f t="shared" si="17"/>
        <v>38463.25</v>
      </c>
      <c r="L381" s="20"/>
      <c r="M381" s="46"/>
      <c r="N381" s="46"/>
      <c r="O381" s="46"/>
      <c r="P381" s="297"/>
    </row>
    <row r="382" spans="2:16" x14ac:dyDescent="0.2">
      <c r="B382" s="227">
        <v>43</v>
      </c>
      <c r="C382" s="230">
        <f t="shared" si="16"/>
        <v>37206.75</v>
      </c>
      <c r="D382" s="20"/>
      <c r="E382" s="46"/>
      <c r="F382" s="46"/>
      <c r="G382" s="46"/>
      <c r="H382" s="46"/>
      <c r="I382" s="6"/>
      <c r="J382" s="230">
        <v>43</v>
      </c>
      <c r="K382" s="125">
        <f t="shared" si="17"/>
        <v>38466.75</v>
      </c>
      <c r="L382" s="20"/>
      <c r="M382" s="46"/>
      <c r="N382" s="46"/>
      <c r="O382" s="46"/>
      <c r="P382" s="297"/>
    </row>
    <row r="383" spans="2:16" x14ac:dyDescent="0.2">
      <c r="B383" s="227">
        <v>44</v>
      </c>
      <c r="C383" s="230">
        <f t="shared" si="16"/>
        <v>37210.25</v>
      </c>
      <c r="D383" s="20"/>
      <c r="E383" s="46"/>
      <c r="F383" s="46"/>
      <c r="G383" s="46"/>
      <c r="H383" s="46"/>
      <c r="I383" s="6"/>
      <c r="J383" s="230">
        <v>44</v>
      </c>
      <c r="K383" s="125">
        <f t="shared" si="17"/>
        <v>38470.25</v>
      </c>
      <c r="L383" s="20"/>
      <c r="M383" s="46"/>
      <c r="N383" s="46"/>
      <c r="O383" s="46"/>
      <c r="P383" s="297"/>
    </row>
    <row r="384" spans="2:16" x14ac:dyDescent="0.2">
      <c r="B384" s="227">
        <v>45</v>
      </c>
      <c r="C384" s="230">
        <f t="shared" si="16"/>
        <v>37213.75</v>
      </c>
      <c r="D384" s="20"/>
      <c r="E384" s="46"/>
      <c r="F384" s="46"/>
      <c r="G384" s="46"/>
      <c r="H384" s="46"/>
      <c r="I384" s="6"/>
      <c r="J384" s="230">
        <v>45</v>
      </c>
      <c r="K384" s="125">
        <f t="shared" si="17"/>
        <v>38473.75</v>
      </c>
      <c r="L384" s="20"/>
      <c r="M384" s="46"/>
      <c r="N384" s="46"/>
      <c r="O384" s="46"/>
      <c r="P384" s="297"/>
    </row>
    <row r="385" spans="2:16" x14ac:dyDescent="0.2">
      <c r="B385" s="227">
        <v>46</v>
      </c>
      <c r="C385" s="230">
        <f t="shared" si="16"/>
        <v>37217.25</v>
      </c>
      <c r="D385" s="20"/>
      <c r="E385" s="46"/>
      <c r="F385" s="46"/>
      <c r="G385" s="46"/>
      <c r="H385" s="46"/>
      <c r="I385" s="6"/>
      <c r="J385" s="230">
        <v>46</v>
      </c>
      <c r="K385" s="125">
        <f t="shared" si="17"/>
        <v>38477.25</v>
      </c>
      <c r="L385" s="20"/>
      <c r="M385" s="46"/>
      <c r="N385" s="46"/>
      <c r="O385" s="46"/>
      <c r="P385" s="297"/>
    </row>
    <row r="386" spans="2:16" x14ac:dyDescent="0.2">
      <c r="B386" s="227">
        <v>47</v>
      </c>
      <c r="C386" s="230">
        <f t="shared" si="16"/>
        <v>37220.75</v>
      </c>
      <c r="D386" s="20"/>
      <c r="E386" s="46"/>
      <c r="F386" s="46"/>
      <c r="G386" s="46"/>
      <c r="H386" s="46"/>
      <c r="I386" s="6"/>
      <c r="J386" s="230">
        <v>47</v>
      </c>
      <c r="K386" s="125">
        <f t="shared" si="17"/>
        <v>38480.75</v>
      </c>
      <c r="L386" s="20"/>
      <c r="M386" s="46"/>
      <c r="N386" s="46"/>
      <c r="O386" s="46"/>
      <c r="P386" s="297"/>
    </row>
    <row r="387" spans="2:16" x14ac:dyDescent="0.2">
      <c r="B387" s="227">
        <v>48</v>
      </c>
      <c r="C387" s="230">
        <f t="shared" si="16"/>
        <v>37224.25</v>
      </c>
      <c r="D387" s="20"/>
      <c r="E387" s="46"/>
      <c r="F387" s="46"/>
      <c r="G387" s="46"/>
      <c r="H387" s="46"/>
      <c r="I387" s="6"/>
      <c r="J387" s="230">
        <v>48</v>
      </c>
      <c r="K387" s="125">
        <f t="shared" si="17"/>
        <v>38484.25</v>
      </c>
      <c r="L387" s="20"/>
      <c r="M387" s="46"/>
      <c r="N387" s="46"/>
      <c r="O387" s="46"/>
      <c r="P387" s="297"/>
    </row>
    <row r="388" spans="2:16" x14ac:dyDescent="0.2">
      <c r="B388" s="227">
        <v>49</v>
      </c>
      <c r="C388" s="230">
        <f t="shared" si="16"/>
        <v>37227.75</v>
      </c>
      <c r="D388" s="20"/>
      <c r="E388" s="46"/>
      <c r="F388" s="46"/>
      <c r="G388" s="46"/>
      <c r="H388" s="46"/>
      <c r="I388" s="6"/>
      <c r="J388" s="230">
        <v>49</v>
      </c>
      <c r="K388" s="125">
        <f t="shared" si="17"/>
        <v>38487.75</v>
      </c>
      <c r="L388" s="20"/>
      <c r="M388" s="46"/>
      <c r="N388" s="46"/>
      <c r="O388" s="46"/>
      <c r="P388" s="297"/>
    </row>
    <row r="389" spans="2:16" x14ac:dyDescent="0.2">
      <c r="B389" s="227">
        <v>50</v>
      </c>
      <c r="C389" s="230">
        <f t="shared" si="16"/>
        <v>37231.25</v>
      </c>
      <c r="D389" s="20"/>
      <c r="E389" s="46"/>
      <c r="F389" s="46"/>
      <c r="G389" s="46"/>
      <c r="H389" s="46"/>
      <c r="I389" s="6"/>
      <c r="J389" s="230">
        <v>50</v>
      </c>
      <c r="K389" s="125">
        <f t="shared" si="17"/>
        <v>38491.25</v>
      </c>
      <c r="L389" s="20"/>
      <c r="M389" s="46"/>
      <c r="N389" s="46"/>
      <c r="O389" s="46"/>
      <c r="P389" s="297"/>
    </row>
    <row r="390" spans="2:16" x14ac:dyDescent="0.2">
      <c r="B390" s="227">
        <v>51</v>
      </c>
      <c r="C390" s="230">
        <f t="shared" si="16"/>
        <v>37234.75</v>
      </c>
      <c r="D390" s="20"/>
      <c r="E390" s="46"/>
      <c r="F390" s="46"/>
      <c r="G390" s="46"/>
      <c r="H390" s="46"/>
      <c r="I390" s="6"/>
      <c r="J390" s="230">
        <v>51</v>
      </c>
      <c r="K390" s="125">
        <f t="shared" si="17"/>
        <v>38494.75</v>
      </c>
      <c r="L390" s="20"/>
      <c r="M390" s="46"/>
      <c r="N390" s="46"/>
      <c r="O390" s="46"/>
      <c r="P390" s="297"/>
    </row>
    <row r="391" spans="2:16" x14ac:dyDescent="0.2">
      <c r="B391" s="227">
        <v>52</v>
      </c>
      <c r="C391" s="230">
        <f t="shared" si="16"/>
        <v>37238.25</v>
      </c>
      <c r="D391" s="20"/>
      <c r="E391" s="46"/>
      <c r="F391" s="46"/>
      <c r="G391" s="46"/>
      <c r="H391" s="46"/>
      <c r="I391" s="6"/>
      <c r="J391" s="230">
        <v>52</v>
      </c>
      <c r="K391" s="125">
        <f t="shared" si="17"/>
        <v>38498.25</v>
      </c>
      <c r="L391" s="20"/>
      <c r="M391" s="46"/>
      <c r="N391" s="46"/>
      <c r="O391" s="46"/>
      <c r="P391" s="297"/>
    </row>
    <row r="392" spans="2:16" x14ac:dyDescent="0.2">
      <c r="B392" s="227">
        <v>53</v>
      </c>
      <c r="C392" s="230">
        <f t="shared" si="16"/>
        <v>37241.75</v>
      </c>
      <c r="D392" s="20"/>
      <c r="E392" s="46"/>
      <c r="F392" s="46"/>
      <c r="G392" s="46"/>
      <c r="H392" s="46"/>
      <c r="I392" s="6"/>
      <c r="J392" s="230">
        <v>53</v>
      </c>
      <c r="K392" s="125">
        <f t="shared" si="17"/>
        <v>38501.75</v>
      </c>
      <c r="L392" s="20"/>
      <c r="M392" s="46"/>
      <c r="N392" s="46"/>
      <c r="O392" s="46"/>
      <c r="P392" s="297"/>
    </row>
    <row r="393" spans="2:16" x14ac:dyDescent="0.2">
      <c r="B393" s="227">
        <v>54</v>
      </c>
      <c r="C393" s="230">
        <f t="shared" si="16"/>
        <v>37245.25</v>
      </c>
      <c r="D393" s="20"/>
      <c r="E393" s="46"/>
      <c r="F393" s="46"/>
      <c r="G393" s="46"/>
      <c r="H393" s="46"/>
      <c r="I393" s="6"/>
      <c r="J393" s="230">
        <v>54</v>
      </c>
      <c r="K393" s="125">
        <f t="shared" si="17"/>
        <v>38505.25</v>
      </c>
      <c r="L393" s="20"/>
      <c r="M393" s="46"/>
      <c r="N393" s="46"/>
      <c r="O393" s="46"/>
      <c r="P393" s="297"/>
    </row>
    <row r="394" spans="2:16" x14ac:dyDescent="0.2">
      <c r="B394" s="227">
        <v>55</v>
      </c>
      <c r="C394" s="230">
        <f t="shared" si="16"/>
        <v>37248.75</v>
      </c>
      <c r="D394" s="20"/>
      <c r="E394" s="46"/>
      <c r="F394" s="46"/>
      <c r="G394" s="46"/>
      <c r="H394" s="46"/>
      <c r="I394" s="6"/>
      <c r="J394" s="230">
        <v>55</v>
      </c>
      <c r="K394" s="125">
        <f t="shared" si="17"/>
        <v>38508.75</v>
      </c>
      <c r="L394" s="20"/>
      <c r="M394" s="46"/>
      <c r="N394" s="46"/>
      <c r="O394" s="46"/>
      <c r="P394" s="297"/>
    </row>
    <row r="395" spans="2:16" x14ac:dyDescent="0.2">
      <c r="B395" s="227">
        <v>56</v>
      </c>
      <c r="C395" s="230">
        <f t="shared" si="16"/>
        <v>37252.25</v>
      </c>
      <c r="D395" s="20"/>
      <c r="E395" s="46"/>
      <c r="F395" s="46"/>
      <c r="G395" s="46"/>
      <c r="H395" s="46"/>
      <c r="I395" s="6"/>
      <c r="J395" s="230">
        <v>56</v>
      </c>
      <c r="K395" s="125">
        <f t="shared" si="17"/>
        <v>38512.25</v>
      </c>
      <c r="L395" s="20"/>
      <c r="M395" s="46"/>
      <c r="N395" s="46"/>
      <c r="O395" s="46"/>
      <c r="P395" s="297"/>
    </row>
    <row r="396" spans="2:16" x14ac:dyDescent="0.2">
      <c r="B396" s="227">
        <v>57</v>
      </c>
      <c r="C396" s="230">
        <f t="shared" si="16"/>
        <v>37255.75</v>
      </c>
      <c r="D396" s="20"/>
      <c r="E396" s="46"/>
      <c r="F396" s="46"/>
      <c r="G396" s="46"/>
      <c r="H396" s="46"/>
      <c r="I396" s="6"/>
      <c r="J396" s="230">
        <v>57</v>
      </c>
      <c r="K396" s="125">
        <f t="shared" si="17"/>
        <v>38515.75</v>
      </c>
      <c r="L396" s="20"/>
      <c r="M396" s="46"/>
      <c r="N396" s="46"/>
      <c r="O396" s="46"/>
      <c r="P396" s="297"/>
    </row>
    <row r="397" spans="2:16" x14ac:dyDescent="0.2">
      <c r="B397" s="227">
        <v>58</v>
      </c>
      <c r="C397" s="230">
        <f t="shared" si="16"/>
        <v>37259.25</v>
      </c>
      <c r="D397" s="20"/>
      <c r="E397" s="46"/>
      <c r="F397" s="46"/>
      <c r="G397" s="46"/>
      <c r="H397" s="46"/>
      <c r="I397" s="6"/>
      <c r="J397" s="230">
        <v>58</v>
      </c>
      <c r="K397" s="125">
        <f t="shared" si="17"/>
        <v>38519.25</v>
      </c>
      <c r="L397" s="20"/>
      <c r="M397" s="46"/>
      <c r="N397" s="46"/>
      <c r="O397" s="46"/>
      <c r="P397" s="297"/>
    </row>
    <row r="398" spans="2:16" x14ac:dyDescent="0.2">
      <c r="B398" s="227">
        <v>59</v>
      </c>
      <c r="C398" s="230">
        <f t="shared" si="16"/>
        <v>37262.75</v>
      </c>
      <c r="D398" s="20"/>
      <c r="E398" s="46"/>
      <c r="F398" s="46"/>
      <c r="G398" s="46"/>
      <c r="H398" s="46"/>
      <c r="I398" s="6"/>
      <c r="J398" s="230">
        <v>59</v>
      </c>
      <c r="K398" s="125">
        <f t="shared" si="17"/>
        <v>38522.75</v>
      </c>
      <c r="L398" s="20"/>
      <c r="M398" s="46"/>
      <c r="N398" s="46"/>
      <c r="O398" s="46"/>
      <c r="P398" s="297"/>
    </row>
    <row r="399" spans="2:16" x14ac:dyDescent="0.2">
      <c r="B399" s="227">
        <v>60</v>
      </c>
      <c r="C399" s="230">
        <f t="shared" si="16"/>
        <v>37266.25</v>
      </c>
      <c r="D399" s="20"/>
      <c r="E399" s="46"/>
      <c r="F399" s="46"/>
      <c r="G399" s="46"/>
      <c r="H399" s="46"/>
      <c r="I399" s="6"/>
      <c r="J399" s="230">
        <v>60</v>
      </c>
      <c r="K399" s="125">
        <f t="shared" si="17"/>
        <v>38526.25</v>
      </c>
      <c r="L399" s="20"/>
      <c r="M399" s="46"/>
      <c r="N399" s="46"/>
      <c r="O399" s="46"/>
      <c r="P399" s="297"/>
    </row>
    <row r="400" spans="2:16" x14ac:dyDescent="0.2">
      <c r="B400" s="227">
        <v>61</v>
      </c>
      <c r="C400" s="230">
        <f t="shared" si="16"/>
        <v>37269.75</v>
      </c>
      <c r="D400" s="20"/>
      <c r="E400" s="46"/>
      <c r="F400" s="46"/>
      <c r="G400" s="46"/>
      <c r="H400" s="46"/>
      <c r="I400" s="6"/>
      <c r="J400" s="230">
        <v>61</v>
      </c>
      <c r="K400" s="125">
        <f t="shared" si="17"/>
        <v>38529.75</v>
      </c>
      <c r="L400" s="20"/>
      <c r="M400" s="46"/>
      <c r="N400" s="46"/>
      <c r="O400" s="46"/>
      <c r="P400" s="297"/>
    </row>
    <row r="401" spans="2:16" x14ac:dyDescent="0.2">
      <c r="B401" s="227">
        <v>62</v>
      </c>
      <c r="C401" s="230">
        <f t="shared" si="16"/>
        <v>37273.25</v>
      </c>
      <c r="D401" s="20"/>
      <c r="E401" s="46"/>
      <c r="F401" s="46"/>
      <c r="G401" s="46"/>
      <c r="H401" s="46"/>
      <c r="I401" s="6"/>
      <c r="J401" s="230">
        <v>62</v>
      </c>
      <c r="K401" s="125">
        <f t="shared" si="17"/>
        <v>38533.25</v>
      </c>
      <c r="L401" s="20"/>
      <c r="M401" s="46"/>
      <c r="N401" s="46"/>
      <c r="O401" s="46"/>
      <c r="P401" s="297"/>
    </row>
    <row r="402" spans="2:16" x14ac:dyDescent="0.2">
      <c r="B402" s="227">
        <v>63</v>
      </c>
      <c r="C402" s="230">
        <f t="shared" si="16"/>
        <v>37276.75</v>
      </c>
      <c r="D402" s="20"/>
      <c r="E402" s="46"/>
      <c r="F402" s="46"/>
      <c r="G402" s="46"/>
      <c r="H402" s="46"/>
      <c r="I402" s="6"/>
      <c r="J402" s="230">
        <v>63</v>
      </c>
      <c r="K402" s="125">
        <f t="shared" si="17"/>
        <v>38536.75</v>
      </c>
      <c r="L402" s="20"/>
      <c r="M402" s="46"/>
      <c r="N402" s="46"/>
      <c r="O402" s="46"/>
      <c r="P402" s="297"/>
    </row>
    <row r="403" spans="2:16" x14ac:dyDescent="0.2">
      <c r="B403" s="227">
        <v>64</v>
      </c>
      <c r="C403" s="230">
        <f t="shared" si="16"/>
        <v>37280.25</v>
      </c>
      <c r="D403" s="20"/>
      <c r="E403" s="46"/>
      <c r="F403" s="46"/>
      <c r="G403" s="46"/>
      <c r="H403" s="46"/>
      <c r="I403" s="6"/>
      <c r="J403" s="230">
        <v>64</v>
      </c>
      <c r="K403" s="125">
        <f t="shared" si="17"/>
        <v>38540.25</v>
      </c>
      <c r="L403" s="20"/>
      <c r="M403" s="46"/>
      <c r="N403" s="46"/>
      <c r="O403" s="46"/>
      <c r="P403" s="297"/>
    </row>
    <row r="404" spans="2:16" x14ac:dyDescent="0.2">
      <c r="B404" s="227">
        <v>65</v>
      </c>
      <c r="C404" s="230">
        <f t="shared" si="16"/>
        <v>37283.75</v>
      </c>
      <c r="D404" s="20"/>
      <c r="E404" s="46"/>
      <c r="F404" s="46"/>
      <c r="G404" s="46"/>
      <c r="H404" s="46"/>
      <c r="I404" s="6"/>
      <c r="J404" s="230">
        <v>65</v>
      </c>
      <c r="K404" s="125">
        <f t="shared" si="17"/>
        <v>38543.75</v>
      </c>
      <c r="L404" s="20"/>
      <c r="M404" s="46"/>
      <c r="N404" s="46"/>
      <c r="O404" s="46"/>
      <c r="P404" s="297"/>
    </row>
    <row r="405" spans="2:16" x14ac:dyDescent="0.2">
      <c r="B405" s="227">
        <v>66</v>
      </c>
      <c r="C405" s="230">
        <f t="shared" si="16"/>
        <v>37287.25</v>
      </c>
      <c r="D405" s="20"/>
      <c r="E405" s="46"/>
      <c r="F405" s="46"/>
      <c r="G405" s="46"/>
      <c r="H405" s="46"/>
      <c r="I405" s="6"/>
      <c r="J405" s="230">
        <v>66</v>
      </c>
      <c r="K405" s="125">
        <f t="shared" si="17"/>
        <v>38547.25</v>
      </c>
      <c r="L405" s="20"/>
      <c r="M405" s="46"/>
      <c r="N405" s="46"/>
      <c r="O405" s="46"/>
      <c r="P405" s="297"/>
    </row>
    <row r="406" spans="2:16" x14ac:dyDescent="0.2">
      <c r="B406" s="227">
        <v>67</v>
      </c>
      <c r="C406" s="230">
        <f t="shared" ref="C406:C469" si="18">38248-1191.75+B406*3.5</f>
        <v>37290.75</v>
      </c>
      <c r="D406" s="20"/>
      <c r="E406" s="46"/>
      <c r="F406" s="46"/>
      <c r="G406" s="46"/>
      <c r="H406" s="46"/>
      <c r="I406" s="6"/>
      <c r="J406" s="230">
        <v>67</v>
      </c>
      <c r="K406" s="125">
        <f t="shared" ref="K406:K469" si="19">38248+68.25+J406*3.5</f>
        <v>38550.75</v>
      </c>
      <c r="L406" s="20"/>
      <c r="M406" s="46"/>
      <c r="N406" s="46"/>
      <c r="O406" s="46"/>
      <c r="P406" s="297"/>
    </row>
    <row r="407" spans="2:16" x14ac:dyDescent="0.2">
      <c r="B407" s="227">
        <v>68</v>
      </c>
      <c r="C407" s="230">
        <f t="shared" si="18"/>
        <v>37294.25</v>
      </c>
      <c r="D407" s="20"/>
      <c r="E407" s="46"/>
      <c r="F407" s="46"/>
      <c r="G407" s="46"/>
      <c r="H407" s="46"/>
      <c r="I407" s="6"/>
      <c r="J407" s="230">
        <v>68</v>
      </c>
      <c r="K407" s="125">
        <f t="shared" si="19"/>
        <v>38554.25</v>
      </c>
      <c r="L407" s="20"/>
      <c r="M407" s="46"/>
      <c r="N407" s="46"/>
      <c r="O407" s="46"/>
      <c r="P407" s="297"/>
    </row>
    <row r="408" spans="2:16" x14ac:dyDescent="0.2">
      <c r="B408" s="227">
        <v>69</v>
      </c>
      <c r="C408" s="230">
        <f t="shared" si="18"/>
        <v>37297.75</v>
      </c>
      <c r="D408" s="20"/>
      <c r="E408" s="46"/>
      <c r="F408" s="46"/>
      <c r="G408" s="46"/>
      <c r="H408" s="46"/>
      <c r="I408" s="6"/>
      <c r="J408" s="230">
        <v>69</v>
      </c>
      <c r="K408" s="125">
        <f t="shared" si="19"/>
        <v>38557.75</v>
      </c>
      <c r="L408" s="20"/>
      <c r="M408" s="46"/>
      <c r="N408" s="46"/>
      <c r="O408" s="46"/>
      <c r="P408" s="297"/>
    </row>
    <row r="409" spans="2:16" x14ac:dyDescent="0.2">
      <c r="B409" s="227">
        <v>70</v>
      </c>
      <c r="C409" s="230">
        <f t="shared" si="18"/>
        <v>37301.25</v>
      </c>
      <c r="D409" s="20"/>
      <c r="E409" s="46"/>
      <c r="F409" s="46"/>
      <c r="G409" s="46"/>
      <c r="H409" s="46"/>
      <c r="I409" s="6"/>
      <c r="J409" s="230">
        <v>70</v>
      </c>
      <c r="K409" s="125">
        <f t="shared" si="19"/>
        <v>38561.25</v>
      </c>
      <c r="L409" s="20"/>
      <c r="M409" s="46"/>
      <c r="N409" s="46"/>
      <c r="O409" s="46"/>
      <c r="P409" s="297"/>
    </row>
    <row r="410" spans="2:16" x14ac:dyDescent="0.2">
      <c r="B410" s="227">
        <v>71</v>
      </c>
      <c r="C410" s="230">
        <f t="shared" si="18"/>
        <v>37304.75</v>
      </c>
      <c r="D410" s="20"/>
      <c r="E410" s="46"/>
      <c r="F410" s="46"/>
      <c r="G410" s="46"/>
      <c r="H410" s="46"/>
      <c r="I410" s="6"/>
      <c r="J410" s="230">
        <v>71</v>
      </c>
      <c r="K410" s="125">
        <f t="shared" si="19"/>
        <v>38564.75</v>
      </c>
      <c r="L410" s="20"/>
      <c r="M410" s="46"/>
      <c r="N410" s="46"/>
      <c r="O410" s="46"/>
      <c r="P410" s="297"/>
    </row>
    <row r="411" spans="2:16" x14ac:dyDescent="0.2">
      <c r="B411" s="227">
        <v>72</v>
      </c>
      <c r="C411" s="230">
        <f t="shared" si="18"/>
        <v>37308.25</v>
      </c>
      <c r="D411" s="20"/>
      <c r="E411" s="46"/>
      <c r="F411" s="46"/>
      <c r="G411" s="46"/>
      <c r="H411" s="46"/>
      <c r="I411" s="6"/>
      <c r="J411" s="230">
        <v>72</v>
      </c>
      <c r="K411" s="125">
        <f t="shared" si="19"/>
        <v>38568.25</v>
      </c>
      <c r="L411" s="20"/>
      <c r="M411" s="46"/>
      <c r="N411" s="46"/>
      <c r="O411" s="46"/>
      <c r="P411" s="297"/>
    </row>
    <row r="412" spans="2:16" x14ac:dyDescent="0.2">
      <c r="B412" s="227">
        <v>73</v>
      </c>
      <c r="C412" s="230">
        <f t="shared" si="18"/>
        <v>37311.75</v>
      </c>
      <c r="D412" s="20"/>
      <c r="E412" s="46"/>
      <c r="F412" s="46"/>
      <c r="G412" s="46"/>
      <c r="H412" s="46"/>
      <c r="I412" s="6"/>
      <c r="J412" s="230">
        <v>73</v>
      </c>
      <c r="K412" s="125">
        <f t="shared" si="19"/>
        <v>38571.75</v>
      </c>
      <c r="L412" s="20"/>
      <c r="M412" s="46"/>
      <c r="N412" s="46"/>
      <c r="O412" s="46"/>
      <c r="P412" s="297"/>
    </row>
    <row r="413" spans="2:16" x14ac:dyDescent="0.2">
      <c r="B413" s="227">
        <v>74</v>
      </c>
      <c r="C413" s="230">
        <f t="shared" si="18"/>
        <v>37315.25</v>
      </c>
      <c r="D413" s="20"/>
      <c r="E413" s="46"/>
      <c r="F413" s="46"/>
      <c r="G413" s="46"/>
      <c r="H413" s="46"/>
      <c r="I413" s="6"/>
      <c r="J413" s="230">
        <v>74</v>
      </c>
      <c r="K413" s="125">
        <f t="shared" si="19"/>
        <v>38575.25</v>
      </c>
      <c r="L413" s="20"/>
      <c r="M413" s="46"/>
      <c r="N413" s="46"/>
      <c r="O413" s="46"/>
      <c r="P413" s="297"/>
    </row>
    <row r="414" spans="2:16" x14ac:dyDescent="0.2">
      <c r="B414" s="227">
        <v>75</v>
      </c>
      <c r="C414" s="230">
        <f t="shared" si="18"/>
        <v>37318.75</v>
      </c>
      <c r="D414" s="20"/>
      <c r="E414" s="46"/>
      <c r="F414" s="46"/>
      <c r="G414" s="46"/>
      <c r="H414" s="46"/>
      <c r="I414" s="6"/>
      <c r="J414" s="230">
        <v>75</v>
      </c>
      <c r="K414" s="125">
        <f t="shared" si="19"/>
        <v>38578.75</v>
      </c>
      <c r="L414" s="20"/>
      <c r="M414" s="46"/>
      <c r="N414" s="46"/>
      <c r="O414" s="46"/>
      <c r="P414" s="297"/>
    </row>
    <row r="415" spans="2:16" x14ac:dyDescent="0.2">
      <c r="B415" s="227">
        <v>76</v>
      </c>
      <c r="C415" s="230">
        <f t="shared" si="18"/>
        <v>37322.25</v>
      </c>
      <c r="D415" s="20"/>
      <c r="E415" s="46"/>
      <c r="F415" s="46"/>
      <c r="G415" s="46"/>
      <c r="H415" s="46"/>
      <c r="I415" s="6"/>
      <c r="J415" s="230">
        <v>76</v>
      </c>
      <c r="K415" s="125">
        <f t="shared" si="19"/>
        <v>38582.25</v>
      </c>
      <c r="L415" s="20"/>
      <c r="M415" s="46"/>
      <c r="N415" s="46"/>
      <c r="O415" s="46"/>
      <c r="P415" s="297"/>
    </row>
    <row r="416" spans="2:16" x14ac:dyDescent="0.2">
      <c r="B416" s="227">
        <v>77</v>
      </c>
      <c r="C416" s="230">
        <f t="shared" si="18"/>
        <v>37325.75</v>
      </c>
      <c r="D416" s="20"/>
      <c r="E416" s="46"/>
      <c r="F416" s="46"/>
      <c r="G416" s="46"/>
      <c r="H416" s="46"/>
      <c r="I416" s="6"/>
      <c r="J416" s="230">
        <v>77</v>
      </c>
      <c r="K416" s="125">
        <f t="shared" si="19"/>
        <v>38585.75</v>
      </c>
      <c r="L416" s="20"/>
      <c r="M416" s="46"/>
      <c r="N416" s="46"/>
      <c r="O416" s="46"/>
      <c r="P416" s="297"/>
    </row>
    <row r="417" spans="2:16" x14ac:dyDescent="0.2">
      <c r="B417" s="227">
        <v>78</v>
      </c>
      <c r="C417" s="230">
        <f t="shared" si="18"/>
        <v>37329.25</v>
      </c>
      <c r="D417" s="20"/>
      <c r="E417" s="46"/>
      <c r="F417" s="46"/>
      <c r="G417" s="46"/>
      <c r="H417" s="46"/>
      <c r="I417" s="6"/>
      <c r="J417" s="230">
        <v>78</v>
      </c>
      <c r="K417" s="125">
        <f t="shared" si="19"/>
        <v>38589.25</v>
      </c>
      <c r="L417" s="20"/>
      <c r="M417" s="46"/>
      <c r="N417" s="46"/>
      <c r="O417" s="46"/>
      <c r="P417" s="297"/>
    </row>
    <row r="418" spans="2:16" x14ac:dyDescent="0.2">
      <c r="B418" s="227">
        <v>79</v>
      </c>
      <c r="C418" s="230">
        <f t="shared" si="18"/>
        <v>37332.75</v>
      </c>
      <c r="D418" s="20"/>
      <c r="E418" s="46"/>
      <c r="F418" s="46"/>
      <c r="G418" s="46"/>
      <c r="H418" s="46"/>
      <c r="I418" s="6"/>
      <c r="J418" s="230">
        <v>79</v>
      </c>
      <c r="K418" s="125">
        <f t="shared" si="19"/>
        <v>38592.75</v>
      </c>
      <c r="L418" s="20"/>
      <c r="M418" s="46"/>
      <c r="N418" s="46"/>
      <c r="O418" s="46"/>
      <c r="P418" s="297"/>
    </row>
    <row r="419" spans="2:16" x14ac:dyDescent="0.2">
      <c r="B419" s="227">
        <v>80</v>
      </c>
      <c r="C419" s="230">
        <f t="shared" si="18"/>
        <v>37336.25</v>
      </c>
      <c r="D419" s="20"/>
      <c r="E419" s="46"/>
      <c r="F419" s="46"/>
      <c r="G419" s="46"/>
      <c r="H419" s="46"/>
      <c r="I419" s="6"/>
      <c r="J419" s="230">
        <v>80</v>
      </c>
      <c r="K419" s="125">
        <f t="shared" si="19"/>
        <v>38596.25</v>
      </c>
      <c r="L419" s="20"/>
      <c r="M419" s="46"/>
      <c r="N419" s="46"/>
      <c r="O419" s="46"/>
      <c r="P419" s="297"/>
    </row>
    <row r="420" spans="2:16" x14ac:dyDescent="0.2">
      <c r="B420" s="227">
        <v>81</v>
      </c>
      <c r="C420" s="230">
        <f t="shared" si="18"/>
        <v>37339.75</v>
      </c>
      <c r="D420" s="20"/>
      <c r="E420" s="46"/>
      <c r="F420" s="46"/>
      <c r="G420" s="46"/>
      <c r="H420" s="46"/>
      <c r="I420" s="6"/>
      <c r="J420" s="230">
        <v>81</v>
      </c>
      <c r="K420" s="125">
        <f t="shared" si="19"/>
        <v>38599.75</v>
      </c>
      <c r="L420" s="20"/>
      <c r="M420" s="46"/>
      <c r="N420" s="46"/>
      <c r="O420" s="46"/>
      <c r="P420" s="297"/>
    </row>
    <row r="421" spans="2:16" x14ac:dyDescent="0.2">
      <c r="B421" s="227">
        <v>82</v>
      </c>
      <c r="C421" s="230">
        <f t="shared" si="18"/>
        <v>37343.25</v>
      </c>
      <c r="D421" s="20"/>
      <c r="E421" s="46"/>
      <c r="F421" s="46"/>
      <c r="G421" s="46"/>
      <c r="H421" s="46"/>
      <c r="I421" s="6"/>
      <c r="J421" s="230">
        <v>82</v>
      </c>
      <c r="K421" s="125">
        <f t="shared" si="19"/>
        <v>38603.25</v>
      </c>
      <c r="L421" s="20"/>
      <c r="M421" s="46"/>
      <c r="N421" s="46"/>
      <c r="O421" s="46"/>
      <c r="P421" s="297"/>
    </row>
    <row r="422" spans="2:16" x14ac:dyDescent="0.2">
      <c r="B422" s="227">
        <v>83</v>
      </c>
      <c r="C422" s="230">
        <f t="shared" si="18"/>
        <v>37346.75</v>
      </c>
      <c r="D422" s="20"/>
      <c r="E422" s="46"/>
      <c r="F422" s="46"/>
      <c r="G422" s="46"/>
      <c r="H422" s="46"/>
      <c r="I422" s="6"/>
      <c r="J422" s="230">
        <v>83</v>
      </c>
      <c r="K422" s="125">
        <f t="shared" si="19"/>
        <v>38606.75</v>
      </c>
      <c r="L422" s="20"/>
      <c r="M422" s="46"/>
      <c r="N422" s="46"/>
      <c r="O422" s="46"/>
      <c r="P422" s="297"/>
    </row>
    <row r="423" spans="2:16" x14ac:dyDescent="0.2">
      <c r="B423" s="227">
        <v>84</v>
      </c>
      <c r="C423" s="230">
        <f t="shared" si="18"/>
        <v>37350.25</v>
      </c>
      <c r="D423" s="20"/>
      <c r="E423" s="46"/>
      <c r="F423" s="46"/>
      <c r="G423" s="46"/>
      <c r="H423" s="46"/>
      <c r="I423" s="6"/>
      <c r="J423" s="230">
        <v>84</v>
      </c>
      <c r="K423" s="125">
        <f t="shared" si="19"/>
        <v>38610.25</v>
      </c>
      <c r="L423" s="20"/>
      <c r="M423" s="46"/>
      <c r="N423" s="46"/>
      <c r="O423" s="46"/>
      <c r="P423" s="297"/>
    </row>
    <row r="424" spans="2:16" x14ac:dyDescent="0.2">
      <c r="B424" s="227">
        <v>85</v>
      </c>
      <c r="C424" s="230">
        <f t="shared" si="18"/>
        <v>37353.75</v>
      </c>
      <c r="D424" s="20"/>
      <c r="E424" s="46"/>
      <c r="F424" s="46"/>
      <c r="G424" s="46"/>
      <c r="H424" s="46"/>
      <c r="I424" s="6"/>
      <c r="J424" s="230">
        <v>85</v>
      </c>
      <c r="K424" s="125">
        <f t="shared" si="19"/>
        <v>38613.75</v>
      </c>
      <c r="L424" s="20"/>
      <c r="M424" s="46"/>
      <c r="N424" s="46"/>
      <c r="O424" s="46"/>
      <c r="P424" s="297"/>
    </row>
    <row r="425" spans="2:16" x14ac:dyDescent="0.2">
      <c r="B425" s="227">
        <v>86</v>
      </c>
      <c r="C425" s="230">
        <f t="shared" si="18"/>
        <v>37357.25</v>
      </c>
      <c r="D425" s="20"/>
      <c r="E425" s="46"/>
      <c r="F425" s="46"/>
      <c r="G425" s="46"/>
      <c r="H425" s="46"/>
      <c r="I425" s="6"/>
      <c r="J425" s="230">
        <v>86</v>
      </c>
      <c r="K425" s="125">
        <f t="shared" si="19"/>
        <v>38617.25</v>
      </c>
      <c r="L425" s="20"/>
      <c r="M425" s="46"/>
      <c r="N425" s="46"/>
      <c r="O425" s="46"/>
      <c r="P425" s="297"/>
    </row>
    <row r="426" spans="2:16" x14ac:dyDescent="0.2">
      <c r="B426" s="227">
        <v>87</v>
      </c>
      <c r="C426" s="230">
        <f t="shared" si="18"/>
        <v>37360.75</v>
      </c>
      <c r="D426" s="20"/>
      <c r="E426" s="46"/>
      <c r="F426" s="46"/>
      <c r="G426" s="46"/>
      <c r="H426" s="46"/>
      <c r="I426" s="6"/>
      <c r="J426" s="230">
        <v>87</v>
      </c>
      <c r="K426" s="125">
        <f t="shared" si="19"/>
        <v>38620.75</v>
      </c>
      <c r="L426" s="20"/>
      <c r="M426" s="46"/>
      <c r="N426" s="46"/>
      <c r="O426" s="46"/>
      <c r="P426" s="297"/>
    </row>
    <row r="427" spans="2:16" x14ac:dyDescent="0.2">
      <c r="B427" s="227">
        <v>88</v>
      </c>
      <c r="C427" s="230">
        <f t="shared" si="18"/>
        <v>37364.25</v>
      </c>
      <c r="D427" s="20"/>
      <c r="E427" s="46"/>
      <c r="F427" s="46"/>
      <c r="G427" s="46"/>
      <c r="H427" s="46"/>
      <c r="I427" s="6"/>
      <c r="J427" s="230">
        <v>88</v>
      </c>
      <c r="K427" s="125">
        <f t="shared" si="19"/>
        <v>38624.25</v>
      </c>
      <c r="L427" s="20"/>
      <c r="M427" s="46"/>
      <c r="N427" s="46"/>
      <c r="O427" s="46"/>
      <c r="P427" s="297"/>
    </row>
    <row r="428" spans="2:16" x14ac:dyDescent="0.2">
      <c r="B428" s="227">
        <v>89</v>
      </c>
      <c r="C428" s="230">
        <f t="shared" si="18"/>
        <v>37367.75</v>
      </c>
      <c r="D428" s="20"/>
      <c r="E428" s="46"/>
      <c r="F428" s="46"/>
      <c r="G428" s="46"/>
      <c r="H428" s="46"/>
      <c r="I428" s="6"/>
      <c r="J428" s="230">
        <v>89</v>
      </c>
      <c r="K428" s="125">
        <f t="shared" si="19"/>
        <v>38627.75</v>
      </c>
      <c r="L428" s="20"/>
      <c r="M428" s="46"/>
      <c r="N428" s="46"/>
      <c r="O428" s="46"/>
      <c r="P428" s="297"/>
    </row>
    <row r="429" spans="2:16" x14ac:dyDescent="0.2">
      <c r="B429" s="227">
        <v>90</v>
      </c>
      <c r="C429" s="230">
        <f t="shared" si="18"/>
        <v>37371.25</v>
      </c>
      <c r="D429" s="20"/>
      <c r="E429" s="46"/>
      <c r="F429" s="46"/>
      <c r="G429" s="46"/>
      <c r="H429" s="46"/>
      <c r="I429" s="6"/>
      <c r="J429" s="230">
        <v>90</v>
      </c>
      <c r="K429" s="125">
        <f t="shared" si="19"/>
        <v>38631.25</v>
      </c>
      <c r="L429" s="20"/>
      <c r="M429" s="46"/>
      <c r="N429" s="46"/>
      <c r="O429" s="46"/>
      <c r="P429" s="297"/>
    </row>
    <row r="430" spans="2:16" x14ac:dyDescent="0.2">
      <c r="B430" s="227">
        <v>91</v>
      </c>
      <c r="C430" s="230">
        <f t="shared" si="18"/>
        <v>37374.75</v>
      </c>
      <c r="D430" s="20"/>
      <c r="E430" s="46"/>
      <c r="F430" s="46"/>
      <c r="G430" s="46"/>
      <c r="H430" s="46"/>
      <c r="I430" s="6"/>
      <c r="J430" s="230">
        <v>91</v>
      </c>
      <c r="K430" s="125">
        <f t="shared" si="19"/>
        <v>38634.75</v>
      </c>
      <c r="L430" s="20"/>
      <c r="M430" s="46"/>
      <c r="N430" s="46"/>
      <c r="O430" s="46"/>
      <c r="P430" s="297"/>
    </row>
    <row r="431" spans="2:16" x14ac:dyDescent="0.2">
      <c r="B431" s="227">
        <v>92</v>
      </c>
      <c r="C431" s="230">
        <f t="shared" si="18"/>
        <v>37378.25</v>
      </c>
      <c r="D431" s="20"/>
      <c r="E431" s="46"/>
      <c r="F431" s="46"/>
      <c r="G431" s="46"/>
      <c r="H431" s="46"/>
      <c r="I431" s="6"/>
      <c r="J431" s="230">
        <v>92</v>
      </c>
      <c r="K431" s="125">
        <f t="shared" si="19"/>
        <v>38638.25</v>
      </c>
      <c r="L431" s="20"/>
      <c r="M431" s="46"/>
      <c r="N431" s="46"/>
      <c r="O431" s="46"/>
      <c r="P431" s="297"/>
    </row>
    <row r="432" spans="2:16" x14ac:dyDescent="0.2">
      <c r="B432" s="227">
        <v>93</v>
      </c>
      <c r="C432" s="230">
        <f t="shared" si="18"/>
        <v>37381.75</v>
      </c>
      <c r="D432" s="20"/>
      <c r="E432" s="46"/>
      <c r="F432" s="46"/>
      <c r="G432" s="46"/>
      <c r="H432" s="46"/>
      <c r="I432" s="6"/>
      <c r="J432" s="230">
        <v>93</v>
      </c>
      <c r="K432" s="125">
        <f t="shared" si="19"/>
        <v>38641.75</v>
      </c>
      <c r="L432" s="20"/>
      <c r="M432" s="46"/>
      <c r="N432" s="46"/>
      <c r="O432" s="46"/>
      <c r="P432" s="297"/>
    </row>
    <row r="433" spans="2:16" x14ac:dyDescent="0.2">
      <c r="B433" s="227">
        <v>94</v>
      </c>
      <c r="C433" s="230">
        <f t="shared" si="18"/>
        <v>37385.25</v>
      </c>
      <c r="D433" s="20"/>
      <c r="E433" s="46"/>
      <c r="F433" s="46"/>
      <c r="G433" s="46"/>
      <c r="H433" s="46"/>
      <c r="I433" s="6"/>
      <c r="J433" s="230">
        <v>94</v>
      </c>
      <c r="K433" s="125">
        <f t="shared" si="19"/>
        <v>38645.25</v>
      </c>
      <c r="L433" s="20"/>
      <c r="M433" s="46"/>
      <c r="N433" s="46"/>
      <c r="O433" s="46"/>
      <c r="P433" s="297"/>
    </row>
    <row r="434" spans="2:16" x14ac:dyDescent="0.2">
      <c r="B434" s="227">
        <v>95</v>
      </c>
      <c r="C434" s="230">
        <f t="shared" si="18"/>
        <v>37388.75</v>
      </c>
      <c r="D434" s="20"/>
      <c r="E434" s="46"/>
      <c r="F434" s="46"/>
      <c r="G434" s="46"/>
      <c r="H434" s="46"/>
      <c r="I434" s="6"/>
      <c r="J434" s="230">
        <v>95</v>
      </c>
      <c r="K434" s="125">
        <f t="shared" si="19"/>
        <v>38648.75</v>
      </c>
      <c r="L434" s="20"/>
      <c r="M434" s="46"/>
      <c r="N434" s="46"/>
      <c r="O434" s="46"/>
      <c r="P434" s="297"/>
    </row>
    <row r="435" spans="2:16" x14ac:dyDescent="0.2">
      <c r="B435" s="227">
        <v>96</v>
      </c>
      <c r="C435" s="230">
        <f t="shared" si="18"/>
        <v>37392.25</v>
      </c>
      <c r="D435" s="20"/>
      <c r="E435" s="46"/>
      <c r="F435" s="46"/>
      <c r="G435" s="46"/>
      <c r="H435" s="46"/>
      <c r="I435" s="6"/>
      <c r="J435" s="230">
        <v>96</v>
      </c>
      <c r="K435" s="125">
        <f t="shared" si="19"/>
        <v>38652.25</v>
      </c>
      <c r="L435" s="20"/>
      <c r="M435" s="46"/>
      <c r="N435" s="46"/>
      <c r="O435" s="46"/>
      <c r="P435" s="297"/>
    </row>
    <row r="436" spans="2:16" x14ac:dyDescent="0.2">
      <c r="B436" s="227">
        <v>97</v>
      </c>
      <c r="C436" s="230">
        <f t="shared" si="18"/>
        <v>37395.75</v>
      </c>
      <c r="D436" s="20"/>
      <c r="E436" s="46"/>
      <c r="F436" s="46"/>
      <c r="G436" s="46"/>
      <c r="H436" s="46"/>
      <c r="I436" s="6"/>
      <c r="J436" s="230">
        <v>97</v>
      </c>
      <c r="K436" s="125">
        <f t="shared" si="19"/>
        <v>38655.75</v>
      </c>
      <c r="L436" s="20"/>
      <c r="M436" s="46"/>
      <c r="N436" s="46"/>
      <c r="O436" s="46"/>
      <c r="P436" s="297"/>
    </row>
    <row r="437" spans="2:16" x14ac:dyDescent="0.2">
      <c r="B437" s="227">
        <v>98</v>
      </c>
      <c r="C437" s="230">
        <f t="shared" si="18"/>
        <v>37399.25</v>
      </c>
      <c r="D437" s="20" t="s">
        <v>7</v>
      </c>
      <c r="E437" s="46"/>
      <c r="F437" s="46"/>
      <c r="G437" s="46"/>
      <c r="H437" s="37" t="s">
        <v>316</v>
      </c>
      <c r="I437" s="6"/>
      <c r="J437" s="230">
        <v>98</v>
      </c>
      <c r="K437" s="125">
        <f t="shared" si="19"/>
        <v>38659.25</v>
      </c>
      <c r="L437" s="20" t="s">
        <v>7</v>
      </c>
      <c r="M437" s="46"/>
      <c r="N437" s="46"/>
      <c r="O437" s="46"/>
      <c r="P437" s="264" t="s">
        <v>316</v>
      </c>
    </row>
    <row r="438" spans="2:16" x14ac:dyDescent="0.2">
      <c r="B438" s="227">
        <v>99</v>
      </c>
      <c r="C438" s="230">
        <f t="shared" si="18"/>
        <v>37402.75</v>
      </c>
      <c r="D438" s="20" t="s">
        <v>7</v>
      </c>
      <c r="E438" s="46"/>
      <c r="F438" s="46"/>
      <c r="G438" s="46"/>
      <c r="H438" s="15" t="s">
        <v>317</v>
      </c>
      <c r="I438" s="6"/>
      <c r="J438" s="230">
        <v>99</v>
      </c>
      <c r="K438" s="125">
        <f t="shared" si="19"/>
        <v>38662.75</v>
      </c>
      <c r="L438" s="20" t="s">
        <v>7</v>
      </c>
      <c r="M438" s="46"/>
      <c r="N438" s="46"/>
      <c r="O438" s="46"/>
      <c r="P438" s="264" t="s">
        <v>317</v>
      </c>
    </row>
    <row r="439" spans="2:16" x14ac:dyDescent="0.2">
      <c r="B439" s="163">
        <v>100</v>
      </c>
      <c r="C439" s="168">
        <f t="shared" si="18"/>
        <v>37406.25</v>
      </c>
      <c r="D439" s="20" t="s">
        <v>7</v>
      </c>
      <c r="E439" s="46"/>
      <c r="F439" s="46"/>
      <c r="G439" s="46"/>
      <c r="H439" s="40" t="s">
        <v>306</v>
      </c>
      <c r="I439" s="6"/>
      <c r="J439" s="168">
        <v>100</v>
      </c>
      <c r="K439" s="239">
        <f t="shared" si="19"/>
        <v>38666.25</v>
      </c>
      <c r="L439" s="20" t="s">
        <v>7</v>
      </c>
      <c r="M439" s="46"/>
      <c r="N439" s="46"/>
      <c r="O439" s="46"/>
      <c r="P439" s="266" t="s">
        <v>306</v>
      </c>
    </row>
    <row r="440" spans="2:16" x14ac:dyDescent="0.2">
      <c r="B440" s="227">
        <v>101</v>
      </c>
      <c r="C440" s="230">
        <f t="shared" si="18"/>
        <v>37409.75</v>
      </c>
      <c r="D440" s="20"/>
      <c r="E440" s="46"/>
      <c r="F440" s="46"/>
      <c r="G440" s="46"/>
      <c r="H440" s="46"/>
      <c r="I440" s="6"/>
      <c r="J440" s="230">
        <v>101</v>
      </c>
      <c r="K440" s="125">
        <f t="shared" si="19"/>
        <v>38669.75</v>
      </c>
      <c r="L440" s="20"/>
      <c r="M440" s="46"/>
      <c r="N440" s="46"/>
      <c r="O440" s="46"/>
      <c r="P440" s="297"/>
    </row>
    <row r="441" spans="2:16" x14ac:dyDescent="0.2">
      <c r="B441" s="227">
        <v>102</v>
      </c>
      <c r="C441" s="230">
        <f t="shared" si="18"/>
        <v>37413.25</v>
      </c>
      <c r="D441" s="20"/>
      <c r="E441" s="46"/>
      <c r="F441" s="46"/>
      <c r="G441" s="46"/>
      <c r="H441" s="46"/>
      <c r="I441" s="6"/>
      <c r="J441" s="230">
        <v>102</v>
      </c>
      <c r="K441" s="125">
        <f t="shared" si="19"/>
        <v>38673.25</v>
      </c>
      <c r="L441" s="20"/>
      <c r="M441" s="46"/>
      <c r="N441" s="46"/>
      <c r="O441" s="46"/>
      <c r="P441" s="297"/>
    </row>
    <row r="442" spans="2:16" x14ac:dyDescent="0.2">
      <c r="B442" s="227">
        <v>103</v>
      </c>
      <c r="C442" s="230">
        <f t="shared" si="18"/>
        <v>37416.75</v>
      </c>
      <c r="D442" s="20"/>
      <c r="E442" s="46"/>
      <c r="F442" s="46"/>
      <c r="G442" s="46"/>
      <c r="H442" s="46"/>
      <c r="I442" s="6"/>
      <c r="J442" s="230">
        <v>103</v>
      </c>
      <c r="K442" s="125">
        <f t="shared" si="19"/>
        <v>38676.75</v>
      </c>
      <c r="L442" s="20"/>
      <c r="M442" s="46"/>
      <c r="N442" s="46"/>
      <c r="O442" s="46"/>
      <c r="P442" s="297"/>
    </row>
    <row r="443" spans="2:16" x14ac:dyDescent="0.2">
      <c r="B443" s="227">
        <v>104</v>
      </c>
      <c r="C443" s="230">
        <f t="shared" si="18"/>
        <v>37420.25</v>
      </c>
      <c r="D443" s="20"/>
      <c r="E443" s="46"/>
      <c r="F443" s="46"/>
      <c r="G443" s="46"/>
      <c r="H443" s="46"/>
      <c r="I443" s="6"/>
      <c r="J443" s="230">
        <v>104</v>
      </c>
      <c r="K443" s="125">
        <f t="shared" si="19"/>
        <v>38680.25</v>
      </c>
      <c r="L443" s="20"/>
      <c r="M443" s="46"/>
      <c r="N443" s="46"/>
      <c r="O443" s="46"/>
      <c r="P443" s="297"/>
    </row>
    <row r="444" spans="2:16" x14ac:dyDescent="0.2">
      <c r="B444" s="227">
        <v>105</v>
      </c>
      <c r="C444" s="230">
        <f t="shared" si="18"/>
        <v>37423.75</v>
      </c>
      <c r="D444" s="20"/>
      <c r="E444" s="46"/>
      <c r="F444" s="46"/>
      <c r="G444" s="46"/>
      <c r="H444" s="46"/>
      <c r="I444" s="6"/>
      <c r="J444" s="230">
        <v>105</v>
      </c>
      <c r="K444" s="125">
        <f t="shared" si="19"/>
        <v>38683.75</v>
      </c>
      <c r="L444" s="20"/>
      <c r="M444" s="46"/>
      <c r="N444" s="46"/>
      <c r="O444" s="46"/>
      <c r="P444" s="297"/>
    </row>
    <row r="445" spans="2:16" x14ac:dyDescent="0.2">
      <c r="B445" s="227">
        <v>106</v>
      </c>
      <c r="C445" s="230">
        <f t="shared" si="18"/>
        <v>37427.25</v>
      </c>
      <c r="D445" s="20"/>
      <c r="E445" s="46"/>
      <c r="F445" s="46"/>
      <c r="G445" s="46"/>
      <c r="H445" s="46"/>
      <c r="I445" s="6"/>
      <c r="J445" s="230">
        <v>106</v>
      </c>
      <c r="K445" s="125">
        <f t="shared" si="19"/>
        <v>38687.25</v>
      </c>
      <c r="L445" s="20"/>
      <c r="M445" s="46"/>
      <c r="N445" s="46"/>
      <c r="O445" s="46"/>
      <c r="P445" s="297"/>
    </row>
    <row r="446" spans="2:16" x14ac:dyDescent="0.2">
      <c r="B446" s="227">
        <v>107</v>
      </c>
      <c r="C446" s="230">
        <f t="shared" si="18"/>
        <v>37430.75</v>
      </c>
      <c r="D446" s="20"/>
      <c r="E446" s="46"/>
      <c r="F446" s="46"/>
      <c r="G446" s="46"/>
      <c r="H446" s="46"/>
      <c r="I446" s="6"/>
      <c r="J446" s="230">
        <v>107</v>
      </c>
      <c r="K446" s="125">
        <f t="shared" si="19"/>
        <v>38690.75</v>
      </c>
      <c r="L446" s="20"/>
      <c r="M446" s="46"/>
      <c r="N446" s="46"/>
      <c r="O446" s="46"/>
      <c r="P446" s="297"/>
    </row>
    <row r="447" spans="2:16" x14ac:dyDescent="0.2">
      <c r="B447" s="227">
        <v>108</v>
      </c>
      <c r="C447" s="230">
        <f t="shared" si="18"/>
        <v>37434.25</v>
      </c>
      <c r="D447" s="20"/>
      <c r="E447" s="46"/>
      <c r="F447" s="46"/>
      <c r="G447" s="46"/>
      <c r="H447" s="46"/>
      <c r="I447" s="6"/>
      <c r="J447" s="230">
        <v>108</v>
      </c>
      <c r="K447" s="125">
        <f t="shared" si="19"/>
        <v>38694.25</v>
      </c>
      <c r="L447" s="20"/>
      <c r="M447" s="46"/>
      <c r="N447" s="46"/>
      <c r="O447" s="46"/>
      <c r="P447" s="297"/>
    </row>
    <row r="448" spans="2:16" x14ac:dyDescent="0.2">
      <c r="B448" s="227">
        <v>109</v>
      </c>
      <c r="C448" s="230">
        <f t="shared" si="18"/>
        <v>37437.75</v>
      </c>
      <c r="D448" s="20"/>
      <c r="E448" s="46"/>
      <c r="F448" s="46"/>
      <c r="G448" s="46"/>
      <c r="H448" s="46"/>
      <c r="I448" s="6"/>
      <c r="J448" s="230">
        <v>109</v>
      </c>
      <c r="K448" s="125">
        <f t="shared" si="19"/>
        <v>38697.75</v>
      </c>
      <c r="L448" s="20"/>
      <c r="M448" s="46"/>
      <c r="N448" s="46"/>
      <c r="O448" s="46"/>
      <c r="P448" s="297"/>
    </row>
    <row r="449" spans="2:16" x14ac:dyDescent="0.2">
      <c r="B449" s="227">
        <v>110</v>
      </c>
      <c r="C449" s="230">
        <f t="shared" si="18"/>
        <v>37441.25</v>
      </c>
      <c r="D449" s="20"/>
      <c r="E449" s="46"/>
      <c r="F449" s="46"/>
      <c r="G449" s="46"/>
      <c r="H449" s="46"/>
      <c r="I449" s="6"/>
      <c r="J449" s="230">
        <v>110</v>
      </c>
      <c r="K449" s="125">
        <f t="shared" si="19"/>
        <v>38701.25</v>
      </c>
      <c r="L449" s="20"/>
      <c r="M449" s="46"/>
      <c r="N449" s="46"/>
      <c r="O449" s="46"/>
      <c r="P449" s="297"/>
    </row>
    <row r="450" spans="2:16" x14ac:dyDescent="0.2">
      <c r="B450" s="227">
        <v>111</v>
      </c>
      <c r="C450" s="230">
        <f t="shared" si="18"/>
        <v>37444.75</v>
      </c>
      <c r="D450" s="20"/>
      <c r="E450" s="46"/>
      <c r="F450" s="46"/>
      <c r="G450" s="46"/>
      <c r="H450" s="46"/>
      <c r="I450" s="6"/>
      <c r="J450" s="230">
        <v>111</v>
      </c>
      <c r="K450" s="125">
        <f t="shared" si="19"/>
        <v>38704.75</v>
      </c>
      <c r="L450" s="20"/>
      <c r="M450" s="46"/>
      <c r="N450" s="46"/>
      <c r="O450" s="46"/>
      <c r="P450" s="297"/>
    </row>
    <row r="451" spans="2:16" x14ac:dyDescent="0.2">
      <c r="B451" s="227">
        <v>112</v>
      </c>
      <c r="C451" s="230">
        <f t="shared" si="18"/>
        <v>37448.25</v>
      </c>
      <c r="D451" s="20"/>
      <c r="E451" s="46"/>
      <c r="F451" s="46"/>
      <c r="G451" s="46"/>
      <c r="H451" s="46"/>
      <c r="I451" s="6"/>
      <c r="J451" s="230">
        <v>112</v>
      </c>
      <c r="K451" s="125">
        <f t="shared" si="19"/>
        <v>38708.25</v>
      </c>
      <c r="L451" s="20"/>
      <c r="M451" s="46"/>
      <c r="N451" s="46"/>
      <c r="O451" s="46"/>
      <c r="P451" s="297"/>
    </row>
    <row r="452" spans="2:16" x14ac:dyDescent="0.2">
      <c r="B452" s="227">
        <v>113</v>
      </c>
      <c r="C452" s="230">
        <f t="shared" si="18"/>
        <v>37451.75</v>
      </c>
      <c r="D452" s="20"/>
      <c r="E452" s="46"/>
      <c r="F452" s="46"/>
      <c r="G452" s="46"/>
      <c r="H452" s="46"/>
      <c r="I452" s="6"/>
      <c r="J452" s="230">
        <v>113</v>
      </c>
      <c r="K452" s="125">
        <f t="shared" si="19"/>
        <v>38711.75</v>
      </c>
      <c r="L452" s="20"/>
      <c r="M452" s="46"/>
      <c r="N452" s="46"/>
      <c r="O452" s="46"/>
      <c r="P452" s="297"/>
    </row>
    <row r="453" spans="2:16" x14ac:dyDescent="0.2">
      <c r="B453" s="227">
        <v>114</v>
      </c>
      <c r="C453" s="230">
        <f t="shared" si="18"/>
        <v>37455.25</v>
      </c>
      <c r="D453" s="20"/>
      <c r="E453" s="46"/>
      <c r="F453" s="46"/>
      <c r="G453" s="46"/>
      <c r="H453" s="46"/>
      <c r="I453" s="6"/>
      <c r="J453" s="230">
        <v>114</v>
      </c>
      <c r="K453" s="125">
        <f t="shared" si="19"/>
        <v>38715.25</v>
      </c>
      <c r="L453" s="20"/>
      <c r="M453" s="46"/>
      <c r="N453" s="46"/>
      <c r="O453" s="46"/>
      <c r="P453" s="297"/>
    </row>
    <row r="454" spans="2:16" x14ac:dyDescent="0.2">
      <c r="B454" s="227">
        <v>115</v>
      </c>
      <c r="C454" s="230">
        <f t="shared" si="18"/>
        <v>37458.75</v>
      </c>
      <c r="D454" s="20"/>
      <c r="E454" s="46"/>
      <c r="F454" s="46"/>
      <c r="G454" s="46"/>
      <c r="H454" s="46"/>
      <c r="I454" s="6"/>
      <c r="J454" s="230">
        <v>115</v>
      </c>
      <c r="K454" s="125">
        <f t="shared" si="19"/>
        <v>38718.75</v>
      </c>
      <c r="L454" s="20"/>
      <c r="M454" s="46"/>
      <c r="N454" s="46"/>
      <c r="O454" s="46"/>
      <c r="P454" s="297"/>
    </row>
    <row r="455" spans="2:16" x14ac:dyDescent="0.2">
      <c r="B455" s="227">
        <v>116</v>
      </c>
      <c r="C455" s="230">
        <f t="shared" si="18"/>
        <v>37462.25</v>
      </c>
      <c r="D455" s="20"/>
      <c r="E455" s="46"/>
      <c r="F455" s="46"/>
      <c r="G455" s="46"/>
      <c r="H455" s="46"/>
      <c r="I455" s="6"/>
      <c r="J455" s="230">
        <v>116</v>
      </c>
      <c r="K455" s="125">
        <f t="shared" si="19"/>
        <v>38722.25</v>
      </c>
      <c r="L455" s="20"/>
      <c r="M455" s="46"/>
      <c r="N455" s="46"/>
      <c r="O455" s="46"/>
      <c r="P455" s="297"/>
    </row>
    <row r="456" spans="2:16" x14ac:dyDescent="0.2">
      <c r="B456" s="227">
        <v>117</v>
      </c>
      <c r="C456" s="230">
        <f t="shared" si="18"/>
        <v>37465.75</v>
      </c>
      <c r="D456" s="20"/>
      <c r="E456" s="46"/>
      <c r="F456" s="46"/>
      <c r="G456" s="46"/>
      <c r="H456" s="40"/>
      <c r="I456" s="6"/>
      <c r="J456" s="230">
        <v>117</v>
      </c>
      <c r="K456" s="125">
        <f t="shared" si="19"/>
        <v>38725.75</v>
      </c>
      <c r="L456" s="20"/>
      <c r="M456" s="46"/>
      <c r="N456" s="46"/>
      <c r="O456" s="46"/>
      <c r="P456" s="266"/>
    </row>
    <row r="457" spans="2:16" x14ac:dyDescent="0.2">
      <c r="B457" s="227">
        <v>118</v>
      </c>
      <c r="C457" s="230">
        <f t="shared" si="18"/>
        <v>37469.25</v>
      </c>
      <c r="D457" s="20"/>
      <c r="E457" s="46"/>
      <c r="F457" s="46"/>
      <c r="G457" s="46"/>
      <c r="H457" s="46"/>
      <c r="I457" s="6"/>
      <c r="J457" s="230">
        <v>118</v>
      </c>
      <c r="K457" s="125">
        <f t="shared" si="19"/>
        <v>38729.25</v>
      </c>
      <c r="L457" s="20"/>
      <c r="M457" s="46"/>
      <c r="N457" s="46"/>
      <c r="O457" s="46"/>
      <c r="P457" s="297"/>
    </row>
    <row r="458" spans="2:16" x14ac:dyDescent="0.2">
      <c r="B458" s="227">
        <v>119</v>
      </c>
      <c r="C458" s="230">
        <f t="shared" si="18"/>
        <v>37472.75</v>
      </c>
      <c r="D458" s="20"/>
      <c r="E458" s="46"/>
      <c r="F458" s="46"/>
      <c r="G458" s="46"/>
      <c r="H458" s="46"/>
      <c r="I458" s="6"/>
      <c r="J458" s="230">
        <v>119</v>
      </c>
      <c r="K458" s="125">
        <f t="shared" si="19"/>
        <v>38732.75</v>
      </c>
      <c r="L458" s="20"/>
      <c r="M458" s="46"/>
      <c r="N458" s="46"/>
      <c r="O458" s="46"/>
      <c r="P458" s="297"/>
    </row>
    <row r="459" spans="2:16" x14ac:dyDescent="0.2">
      <c r="B459" s="227">
        <v>120</v>
      </c>
      <c r="C459" s="230">
        <f t="shared" si="18"/>
        <v>37476.25</v>
      </c>
      <c r="D459" s="20"/>
      <c r="E459" s="46"/>
      <c r="F459" s="46"/>
      <c r="G459" s="46"/>
      <c r="H459" s="46"/>
      <c r="I459" s="6"/>
      <c r="J459" s="230">
        <v>120</v>
      </c>
      <c r="K459" s="125">
        <f t="shared" si="19"/>
        <v>38736.25</v>
      </c>
      <c r="L459" s="20"/>
      <c r="M459" s="46"/>
      <c r="N459" s="46"/>
      <c r="O459" s="46"/>
      <c r="P459" s="297"/>
    </row>
    <row r="460" spans="2:16" x14ac:dyDescent="0.2">
      <c r="B460" s="227">
        <v>121</v>
      </c>
      <c r="C460" s="230">
        <f t="shared" si="18"/>
        <v>37479.75</v>
      </c>
      <c r="D460" s="20"/>
      <c r="E460" s="46"/>
      <c r="F460" s="46"/>
      <c r="G460" s="46"/>
      <c r="H460" s="46"/>
      <c r="I460" s="6"/>
      <c r="J460" s="230">
        <v>121</v>
      </c>
      <c r="K460" s="125">
        <f t="shared" si="19"/>
        <v>38739.75</v>
      </c>
      <c r="L460" s="20"/>
      <c r="M460" s="46"/>
      <c r="N460" s="46"/>
      <c r="O460" s="46"/>
      <c r="P460" s="297"/>
    </row>
    <row r="461" spans="2:16" x14ac:dyDescent="0.2">
      <c r="B461" s="227">
        <v>122</v>
      </c>
      <c r="C461" s="230">
        <f t="shared" si="18"/>
        <v>37483.25</v>
      </c>
      <c r="D461" s="20"/>
      <c r="E461" s="46"/>
      <c r="F461" s="46"/>
      <c r="G461" s="46"/>
      <c r="H461" s="46"/>
      <c r="I461" s="6"/>
      <c r="J461" s="230">
        <v>122</v>
      </c>
      <c r="K461" s="125">
        <f t="shared" si="19"/>
        <v>38743.25</v>
      </c>
      <c r="L461" s="20"/>
      <c r="M461" s="46"/>
      <c r="N461" s="46"/>
      <c r="O461" s="46"/>
      <c r="P461" s="297"/>
    </row>
    <row r="462" spans="2:16" x14ac:dyDescent="0.2">
      <c r="B462" s="227">
        <v>123</v>
      </c>
      <c r="C462" s="230">
        <f t="shared" si="18"/>
        <v>37486.75</v>
      </c>
      <c r="D462" s="20"/>
      <c r="E462" s="46"/>
      <c r="F462" s="46"/>
      <c r="G462" s="46"/>
      <c r="H462" s="46"/>
      <c r="I462" s="6"/>
      <c r="J462" s="230">
        <v>123</v>
      </c>
      <c r="K462" s="125">
        <f t="shared" si="19"/>
        <v>38746.75</v>
      </c>
      <c r="L462" s="20"/>
      <c r="M462" s="46"/>
      <c r="N462" s="46"/>
      <c r="O462" s="46"/>
      <c r="P462" s="297"/>
    </row>
    <row r="463" spans="2:16" x14ac:dyDescent="0.2">
      <c r="B463" s="227">
        <v>124</v>
      </c>
      <c r="C463" s="230">
        <f t="shared" si="18"/>
        <v>37490.25</v>
      </c>
      <c r="D463" s="20"/>
      <c r="E463" s="46"/>
      <c r="F463" s="46"/>
      <c r="G463" s="46"/>
      <c r="H463" s="46"/>
      <c r="I463" s="6"/>
      <c r="J463" s="230">
        <v>124</v>
      </c>
      <c r="K463" s="125">
        <f t="shared" si="19"/>
        <v>38750.25</v>
      </c>
      <c r="L463" s="20"/>
      <c r="M463" s="46"/>
      <c r="N463" s="46"/>
      <c r="O463" s="46"/>
      <c r="P463" s="297"/>
    </row>
    <row r="464" spans="2:16" x14ac:dyDescent="0.2">
      <c r="B464" s="227">
        <v>125</v>
      </c>
      <c r="C464" s="230">
        <f t="shared" si="18"/>
        <v>37493.75</v>
      </c>
      <c r="D464" s="20"/>
      <c r="E464" s="46"/>
      <c r="F464" s="46"/>
      <c r="G464" s="46"/>
      <c r="H464" s="46"/>
      <c r="I464" s="6"/>
      <c r="J464" s="230">
        <v>125</v>
      </c>
      <c r="K464" s="125">
        <f t="shared" si="19"/>
        <v>38753.75</v>
      </c>
      <c r="L464" s="20"/>
      <c r="M464" s="46"/>
      <c r="N464" s="46"/>
      <c r="O464" s="46"/>
      <c r="P464" s="297"/>
    </row>
    <row r="465" spans="2:16" x14ac:dyDescent="0.2">
      <c r="B465" s="227">
        <v>126</v>
      </c>
      <c r="C465" s="230">
        <f t="shared" si="18"/>
        <v>37497.25</v>
      </c>
      <c r="D465" s="20"/>
      <c r="E465" s="46"/>
      <c r="F465" s="46"/>
      <c r="G465" s="46"/>
      <c r="H465" s="46"/>
      <c r="I465" s="6"/>
      <c r="J465" s="230">
        <v>126</v>
      </c>
      <c r="K465" s="125">
        <f t="shared" si="19"/>
        <v>38757.25</v>
      </c>
      <c r="L465" s="20"/>
      <c r="M465" s="46"/>
      <c r="N465" s="46"/>
      <c r="O465" s="46"/>
      <c r="P465" s="297"/>
    </row>
    <row r="466" spans="2:16" x14ac:dyDescent="0.2">
      <c r="B466" s="227">
        <v>127</v>
      </c>
      <c r="C466" s="230">
        <f t="shared" si="18"/>
        <v>37500.75</v>
      </c>
      <c r="D466" s="20"/>
      <c r="E466" s="46"/>
      <c r="F466" s="46"/>
      <c r="G466" s="46"/>
      <c r="H466" s="46"/>
      <c r="I466" s="6"/>
      <c r="J466" s="230">
        <v>127</v>
      </c>
      <c r="K466" s="125">
        <f t="shared" si="19"/>
        <v>38760.75</v>
      </c>
      <c r="L466" s="20"/>
      <c r="M466" s="46"/>
      <c r="N466" s="46"/>
      <c r="O466" s="46"/>
      <c r="P466" s="297"/>
    </row>
    <row r="467" spans="2:16" x14ac:dyDescent="0.2">
      <c r="B467" s="163">
        <v>128</v>
      </c>
      <c r="C467" s="168">
        <f t="shared" si="18"/>
        <v>37504.25</v>
      </c>
      <c r="D467" s="20"/>
      <c r="E467" s="46"/>
      <c r="F467" s="46"/>
      <c r="G467" s="46"/>
      <c r="H467" s="37"/>
      <c r="I467" s="6"/>
      <c r="J467" s="168">
        <v>128</v>
      </c>
      <c r="K467" s="239">
        <f t="shared" si="19"/>
        <v>38764.25</v>
      </c>
      <c r="L467" s="20"/>
      <c r="M467" s="46"/>
      <c r="N467" s="46"/>
      <c r="O467" s="46"/>
      <c r="P467" s="265"/>
    </row>
    <row r="468" spans="2:16" x14ac:dyDescent="0.2">
      <c r="B468" s="227">
        <v>129</v>
      </c>
      <c r="C468" s="230">
        <f t="shared" si="18"/>
        <v>37507.75</v>
      </c>
      <c r="D468" s="20"/>
      <c r="E468" s="46"/>
      <c r="F468" s="46"/>
      <c r="G468" s="46"/>
      <c r="H468" s="46"/>
      <c r="I468" s="6"/>
      <c r="J468" s="230">
        <v>129</v>
      </c>
      <c r="K468" s="125">
        <f t="shared" si="19"/>
        <v>38767.75</v>
      </c>
      <c r="L468" s="20"/>
      <c r="M468" s="46"/>
      <c r="N468" s="46"/>
      <c r="O468" s="46"/>
      <c r="P468" s="297"/>
    </row>
    <row r="469" spans="2:16" x14ac:dyDescent="0.2">
      <c r="B469" s="227">
        <v>130</v>
      </c>
      <c r="C469" s="230">
        <f t="shared" si="18"/>
        <v>37511.25</v>
      </c>
      <c r="D469" s="20"/>
      <c r="E469" s="46"/>
      <c r="F469" s="46"/>
      <c r="G469" s="46"/>
      <c r="H469" s="46"/>
      <c r="I469" s="6"/>
      <c r="J469" s="230">
        <v>130</v>
      </c>
      <c r="K469" s="125">
        <f t="shared" si="19"/>
        <v>38771.25</v>
      </c>
      <c r="L469" s="20"/>
      <c r="M469" s="46"/>
      <c r="N469" s="46"/>
      <c r="O469" s="46"/>
      <c r="P469" s="297"/>
    </row>
    <row r="470" spans="2:16" x14ac:dyDescent="0.2">
      <c r="B470" s="227">
        <v>131</v>
      </c>
      <c r="C470" s="230">
        <f t="shared" ref="C470:C533" si="20">38248-1191.75+B470*3.5</f>
        <v>37514.75</v>
      </c>
      <c r="D470" s="20"/>
      <c r="E470" s="46"/>
      <c r="F470" s="46"/>
      <c r="G470" s="46"/>
      <c r="H470" s="46"/>
      <c r="I470" s="6"/>
      <c r="J470" s="230">
        <v>131</v>
      </c>
      <c r="K470" s="125">
        <f t="shared" ref="K470:K533" si="21">38248+68.25+J470*3.5</f>
        <v>38774.75</v>
      </c>
      <c r="L470" s="20"/>
      <c r="M470" s="46"/>
      <c r="N470" s="46"/>
      <c r="O470" s="46"/>
      <c r="P470" s="297"/>
    </row>
    <row r="471" spans="2:16" x14ac:dyDescent="0.2">
      <c r="B471" s="227">
        <v>132</v>
      </c>
      <c r="C471" s="230">
        <f t="shared" si="20"/>
        <v>37518.25</v>
      </c>
      <c r="D471" s="20"/>
      <c r="E471" s="46"/>
      <c r="F471" s="46"/>
      <c r="G471" s="46"/>
      <c r="H471" s="46"/>
      <c r="I471" s="6"/>
      <c r="J471" s="230">
        <v>132</v>
      </c>
      <c r="K471" s="125">
        <f t="shared" si="21"/>
        <v>38778.25</v>
      </c>
      <c r="L471" s="20"/>
      <c r="M471" s="46"/>
      <c r="N471" s="46"/>
      <c r="O471" s="46"/>
      <c r="P471" s="297"/>
    </row>
    <row r="472" spans="2:16" x14ac:dyDescent="0.2">
      <c r="B472" s="227">
        <v>133</v>
      </c>
      <c r="C472" s="230">
        <f t="shared" si="20"/>
        <v>37521.75</v>
      </c>
      <c r="D472" s="20"/>
      <c r="E472" s="46"/>
      <c r="F472" s="46"/>
      <c r="G472" s="46"/>
      <c r="H472" s="46"/>
      <c r="I472" s="6"/>
      <c r="J472" s="230">
        <v>133</v>
      </c>
      <c r="K472" s="125">
        <f t="shared" si="21"/>
        <v>38781.75</v>
      </c>
      <c r="L472" s="20"/>
      <c r="M472" s="46"/>
      <c r="N472" s="46"/>
      <c r="O472" s="46"/>
      <c r="P472" s="297"/>
    </row>
    <row r="473" spans="2:16" x14ac:dyDescent="0.2">
      <c r="B473" s="227">
        <v>134</v>
      </c>
      <c r="C473" s="230">
        <f t="shared" si="20"/>
        <v>37525.25</v>
      </c>
      <c r="D473" s="20"/>
      <c r="E473" s="46"/>
      <c r="F473" s="46"/>
      <c r="G473" s="46"/>
      <c r="H473" s="46"/>
      <c r="I473" s="6"/>
      <c r="J473" s="230">
        <v>134</v>
      </c>
      <c r="K473" s="125">
        <f t="shared" si="21"/>
        <v>38785.25</v>
      </c>
      <c r="L473" s="20"/>
      <c r="M473" s="46"/>
      <c r="N473" s="46"/>
      <c r="O473" s="46"/>
      <c r="P473" s="297"/>
    </row>
    <row r="474" spans="2:16" x14ac:dyDescent="0.2">
      <c r="B474" s="227">
        <v>135</v>
      </c>
      <c r="C474" s="230">
        <f t="shared" si="20"/>
        <v>37528.75</v>
      </c>
      <c r="D474" s="20"/>
      <c r="E474" s="46"/>
      <c r="F474" s="46"/>
      <c r="G474" s="46"/>
      <c r="H474" s="46"/>
      <c r="I474" s="6"/>
      <c r="J474" s="230">
        <v>135</v>
      </c>
      <c r="K474" s="125">
        <f t="shared" si="21"/>
        <v>38788.75</v>
      </c>
      <c r="L474" s="20"/>
      <c r="M474" s="46"/>
      <c r="N474" s="46"/>
      <c r="O474" s="46"/>
      <c r="P474" s="297"/>
    </row>
    <row r="475" spans="2:16" x14ac:dyDescent="0.2">
      <c r="B475" s="227">
        <v>136</v>
      </c>
      <c r="C475" s="230">
        <f t="shared" si="20"/>
        <v>37532.25</v>
      </c>
      <c r="D475" s="20"/>
      <c r="E475" s="46"/>
      <c r="F475" s="46"/>
      <c r="G475" s="46"/>
      <c r="H475" s="46"/>
      <c r="I475" s="6"/>
      <c r="J475" s="230">
        <v>136</v>
      </c>
      <c r="K475" s="125">
        <f t="shared" si="21"/>
        <v>38792.25</v>
      </c>
      <c r="L475" s="20"/>
      <c r="M475" s="46"/>
      <c r="N475" s="46"/>
      <c r="O475" s="46"/>
      <c r="P475" s="297"/>
    </row>
    <row r="476" spans="2:16" x14ac:dyDescent="0.2">
      <c r="B476" s="227">
        <v>137</v>
      </c>
      <c r="C476" s="230">
        <f t="shared" si="20"/>
        <v>37535.75</v>
      </c>
      <c r="D476" s="20"/>
      <c r="E476" s="46"/>
      <c r="F476" s="46"/>
      <c r="G476" s="46"/>
      <c r="H476" s="46"/>
      <c r="I476" s="6"/>
      <c r="J476" s="230">
        <v>137</v>
      </c>
      <c r="K476" s="125">
        <f t="shared" si="21"/>
        <v>38795.75</v>
      </c>
      <c r="L476" s="20"/>
      <c r="M476" s="46"/>
      <c r="N476" s="46"/>
      <c r="O476" s="46"/>
      <c r="P476" s="297"/>
    </row>
    <row r="477" spans="2:16" x14ac:dyDescent="0.2">
      <c r="B477" s="227">
        <v>138</v>
      </c>
      <c r="C477" s="230">
        <f t="shared" si="20"/>
        <v>37539.25</v>
      </c>
      <c r="D477" s="20"/>
      <c r="E477" s="46"/>
      <c r="F477" s="46"/>
      <c r="G477" s="46"/>
      <c r="H477" s="46"/>
      <c r="I477" s="6"/>
      <c r="J477" s="230">
        <v>138</v>
      </c>
      <c r="K477" s="125">
        <f t="shared" si="21"/>
        <v>38799.25</v>
      </c>
      <c r="L477" s="20"/>
      <c r="M477" s="46"/>
      <c r="N477" s="46"/>
      <c r="O477" s="46"/>
      <c r="P477" s="297"/>
    </row>
    <row r="478" spans="2:16" x14ac:dyDescent="0.2">
      <c r="B478" s="227">
        <v>139</v>
      </c>
      <c r="C478" s="230">
        <f t="shared" si="20"/>
        <v>37542.75</v>
      </c>
      <c r="D478" s="20"/>
      <c r="E478" s="46"/>
      <c r="F478" s="46"/>
      <c r="G478" s="46"/>
      <c r="H478" s="46"/>
      <c r="I478" s="6"/>
      <c r="J478" s="230">
        <v>139</v>
      </c>
      <c r="K478" s="125">
        <f t="shared" si="21"/>
        <v>38802.75</v>
      </c>
      <c r="L478" s="20"/>
      <c r="M478" s="46"/>
      <c r="N478" s="46"/>
      <c r="O478" s="46"/>
      <c r="P478" s="297"/>
    </row>
    <row r="479" spans="2:16" x14ac:dyDescent="0.2">
      <c r="B479" s="227">
        <v>140</v>
      </c>
      <c r="C479" s="230">
        <f t="shared" si="20"/>
        <v>37546.25</v>
      </c>
      <c r="D479" s="20"/>
      <c r="E479" s="46"/>
      <c r="F479" s="46"/>
      <c r="G479" s="46"/>
      <c r="H479" s="46"/>
      <c r="I479" s="6"/>
      <c r="J479" s="230">
        <v>140</v>
      </c>
      <c r="K479" s="125">
        <f t="shared" si="21"/>
        <v>38806.25</v>
      </c>
      <c r="L479" s="20"/>
      <c r="M479" s="46"/>
      <c r="N479" s="46"/>
      <c r="O479" s="46"/>
      <c r="P479" s="297"/>
    </row>
    <row r="480" spans="2:16" x14ac:dyDescent="0.2">
      <c r="B480" s="227">
        <v>141</v>
      </c>
      <c r="C480" s="230">
        <f t="shared" si="20"/>
        <v>37549.75</v>
      </c>
      <c r="D480" s="20"/>
      <c r="E480" s="46"/>
      <c r="F480" s="46"/>
      <c r="G480" s="46"/>
      <c r="H480" s="46"/>
      <c r="I480" s="6"/>
      <c r="J480" s="230">
        <v>141</v>
      </c>
      <c r="K480" s="125">
        <f t="shared" si="21"/>
        <v>38809.75</v>
      </c>
      <c r="L480" s="20"/>
      <c r="M480" s="46"/>
      <c r="N480" s="46"/>
      <c r="O480" s="46"/>
      <c r="P480" s="297"/>
    </row>
    <row r="481" spans="2:16" x14ac:dyDescent="0.2">
      <c r="B481" s="163">
        <v>142</v>
      </c>
      <c r="C481" s="168">
        <f t="shared" si="20"/>
        <v>37553.25</v>
      </c>
      <c r="D481" s="20" t="s">
        <v>7</v>
      </c>
      <c r="E481" s="46"/>
      <c r="F481" s="46"/>
      <c r="G481" s="46"/>
      <c r="H481" s="37" t="s">
        <v>315</v>
      </c>
      <c r="I481" s="6"/>
      <c r="J481" s="168">
        <v>142</v>
      </c>
      <c r="K481" s="239">
        <f t="shared" si="21"/>
        <v>38813.25</v>
      </c>
      <c r="L481" s="20" t="s">
        <v>7</v>
      </c>
      <c r="M481" s="46"/>
      <c r="N481" s="46"/>
      <c r="O481" s="46"/>
      <c r="P481" s="264" t="s">
        <v>315</v>
      </c>
    </row>
    <row r="482" spans="2:16" x14ac:dyDescent="0.2">
      <c r="B482" s="227">
        <v>143</v>
      </c>
      <c r="C482" s="230">
        <f t="shared" si="20"/>
        <v>37556.75</v>
      </c>
      <c r="D482" s="20"/>
      <c r="E482" s="46"/>
      <c r="F482" s="46"/>
      <c r="G482" s="46"/>
      <c r="H482" s="46"/>
      <c r="I482" s="6"/>
      <c r="J482" s="230">
        <v>143</v>
      </c>
      <c r="K482" s="125">
        <f t="shared" si="21"/>
        <v>38816.75</v>
      </c>
      <c r="L482" s="20"/>
      <c r="M482" s="46"/>
      <c r="N482" s="46"/>
      <c r="O482" s="46"/>
      <c r="P482" s="297"/>
    </row>
    <row r="483" spans="2:16" x14ac:dyDescent="0.2">
      <c r="B483" s="227">
        <v>144</v>
      </c>
      <c r="C483" s="230">
        <f t="shared" si="20"/>
        <v>37560.25</v>
      </c>
      <c r="D483" s="20"/>
      <c r="E483" s="46"/>
      <c r="F483" s="46"/>
      <c r="G483" s="46"/>
      <c r="H483" s="46"/>
      <c r="I483" s="6"/>
      <c r="J483" s="230">
        <v>144</v>
      </c>
      <c r="K483" s="125">
        <f t="shared" si="21"/>
        <v>38820.25</v>
      </c>
      <c r="L483" s="20"/>
      <c r="M483" s="46"/>
      <c r="N483" s="46"/>
      <c r="O483" s="46"/>
      <c r="P483" s="297"/>
    </row>
    <row r="484" spans="2:16" x14ac:dyDescent="0.2">
      <c r="B484" s="227">
        <v>145</v>
      </c>
      <c r="C484" s="230">
        <f t="shared" si="20"/>
        <v>37563.75</v>
      </c>
      <c r="D484" s="20"/>
      <c r="E484" s="46"/>
      <c r="F484" s="46"/>
      <c r="G484" s="46"/>
      <c r="H484" s="46"/>
      <c r="I484" s="6"/>
      <c r="J484" s="230">
        <v>145</v>
      </c>
      <c r="K484" s="125">
        <f t="shared" si="21"/>
        <v>38823.75</v>
      </c>
      <c r="L484" s="20"/>
      <c r="M484" s="46"/>
      <c r="N484" s="46"/>
      <c r="O484" s="46"/>
      <c r="P484" s="297"/>
    </row>
    <row r="485" spans="2:16" x14ac:dyDescent="0.2">
      <c r="B485" s="227">
        <v>146</v>
      </c>
      <c r="C485" s="230">
        <f t="shared" si="20"/>
        <v>37567.25</v>
      </c>
      <c r="D485" s="20"/>
      <c r="E485" s="46"/>
      <c r="F485" s="46"/>
      <c r="G485" s="46"/>
      <c r="H485" s="46"/>
      <c r="I485" s="6"/>
      <c r="J485" s="230">
        <v>146</v>
      </c>
      <c r="K485" s="125">
        <f t="shared" si="21"/>
        <v>38827.25</v>
      </c>
      <c r="L485" s="20"/>
      <c r="M485" s="46"/>
      <c r="N485" s="46"/>
      <c r="O485" s="46"/>
      <c r="P485" s="297"/>
    </row>
    <row r="486" spans="2:16" x14ac:dyDescent="0.2">
      <c r="B486" s="227">
        <v>147</v>
      </c>
      <c r="C486" s="230">
        <f t="shared" si="20"/>
        <v>37570.75</v>
      </c>
      <c r="D486" s="20"/>
      <c r="E486" s="46"/>
      <c r="F486" s="46"/>
      <c r="G486" s="46"/>
      <c r="H486" s="46"/>
      <c r="I486" s="6"/>
      <c r="J486" s="230">
        <v>147</v>
      </c>
      <c r="K486" s="125">
        <f t="shared" si="21"/>
        <v>38830.75</v>
      </c>
      <c r="L486" s="20"/>
      <c r="M486" s="46"/>
      <c r="N486" s="46"/>
      <c r="O486" s="46"/>
      <c r="P486" s="297"/>
    </row>
    <row r="487" spans="2:16" x14ac:dyDescent="0.2">
      <c r="B487" s="227">
        <v>148</v>
      </c>
      <c r="C487" s="230">
        <f t="shared" si="20"/>
        <v>37574.25</v>
      </c>
      <c r="D487" s="20"/>
      <c r="E487" s="46"/>
      <c r="F487" s="46"/>
      <c r="G487" s="46"/>
      <c r="H487" s="46"/>
      <c r="I487" s="6"/>
      <c r="J487" s="230">
        <v>148</v>
      </c>
      <c r="K487" s="125">
        <f t="shared" si="21"/>
        <v>38834.25</v>
      </c>
      <c r="L487" s="20"/>
      <c r="M487" s="46"/>
      <c r="N487" s="46"/>
      <c r="O487" s="46"/>
      <c r="P487" s="297"/>
    </row>
    <row r="488" spans="2:16" x14ac:dyDescent="0.2">
      <c r="B488" s="227">
        <v>149</v>
      </c>
      <c r="C488" s="230">
        <f t="shared" si="20"/>
        <v>37577.75</v>
      </c>
      <c r="D488" s="20"/>
      <c r="E488" s="46"/>
      <c r="F488" s="46"/>
      <c r="G488" s="46"/>
      <c r="H488" s="46"/>
      <c r="I488" s="6"/>
      <c r="J488" s="230">
        <v>149</v>
      </c>
      <c r="K488" s="125">
        <f t="shared" si="21"/>
        <v>38837.75</v>
      </c>
      <c r="L488" s="20"/>
      <c r="M488" s="46"/>
      <c r="N488" s="46"/>
      <c r="O488" s="46"/>
      <c r="P488" s="297"/>
    </row>
    <row r="489" spans="2:16" x14ac:dyDescent="0.2">
      <c r="B489" s="227">
        <v>150</v>
      </c>
      <c r="C489" s="230">
        <f t="shared" si="20"/>
        <v>37581.25</v>
      </c>
      <c r="D489" s="20"/>
      <c r="E489" s="46"/>
      <c r="F489" s="46"/>
      <c r="G489" s="46"/>
      <c r="H489" s="46"/>
      <c r="I489" s="6"/>
      <c r="J489" s="230">
        <v>150</v>
      </c>
      <c r="K489" s="125">
        <f t="shared" si="21"/>
        <v>38841.25</v>
      </c>
      <c r="L489" s="20"/>
      <c r="M489" s="46"/>
      <c r="N489" s="46"/>
      <c r="O489" s="46"/>
      <c r="P489" s="297"/>
    </row>
    <row r="490" spans="2:16" x14ac:dyDescent="0.2">
      <c r="B490" s="227">
        <v>151</v>
      </c>
      <c r="C490" s="230">
        <f t="shared" si="20"/>
        <v>37584.75</v>
      </c>
      <c r="D490" s="20"/>
      <c r="E490" s="46"/>
      <c r="F490" s="46"/>
      <c r="G490" s="46"/>
      <c r="H490" s="46"/>
      <c r="I490" s="6"/>
      <c r="J490" s="230">
        <v>151</v>
      </c>
      <c r="K490" s="125">
        <f t="shared" si="21"/>
        <v>38844.75</v>
      </c>
      <c r="L490" s="20"/>
      <c r="M490" s="46"/>
      <c r="N490" s="46"/>
      <c r="O490" s="46"/>
      <c r="P490" s="297"/>
    </row>
    <row r="491" spans="2:16" x14ac:dyDescent="0.2">
      <c r="B491" s="227">
        <v>152</v>
      </c>
      <c r="C491" s="230">
        <f t="shared" si="20"/>
        <v>37588.25</v>
      </c>
      <c r="D491" s="20"/>
      <c r="E491" s="46"/>
      <c r="F491" s="46"/>
      <c r="G491" s="46"/>
      <c r="H491" s="46"/>
      <c r="I491" s="6"/>
      <c r="J491" s="230">
        <v>152</v>
      </c>
      <c r="K491" s="125">
        <f t="shared" si="21"/>
        <v>38848.25</v>
      </c>
      <c r="L491" s="20"/>
      <c r="M491" s="46"/>
      <c r="N491" s="46"/>
      <c r="O491" s="46"/>
      <c r="P491" s="297"/>
    </row>
    <row r="492" spans="2:16" x14ac:dyDescent="0.2">
      <c r="B492" s="227">
        <v>153</v>
      </c>
      <c r="C492" s="230">
        <f t="shared" si="20"/>
        <v>37591.75</v>
      </c>
      <c r="D492" s="20"/>
      <c r="E492" s="46"/>
      <c r="F492" s="46"/>
      <c r="G492" s="46"/>
      <c r="H492" s="46"/>
      <c r="I492" s="6"/>
      <c r="J492" s="230">
        <v>153</v>
      </c>
      <c r="K492" s="125">
        <f t="shared" si="21"/>
        <v>38851.75</v>
      </c>
      <c r="L492" s="20"/>
      <c r="M492" s="46"/>
      <c r="N492" s="46"/>
      <c r="O492" s="46"/>
      <c r="P492" s="297"/>
    </row>
    <row r="493" spans="2:16" x14ac:dyDescent="0.2">
      <c r="B493" s="227">
        <v>154</v>
      </c>
      <c r="C493" s="230">
        <f t="shared" si="20"/>
        <v>37595.25</v>
      </c>
      <c r="D493" s="20"/>
      <c r="E493" s="46"/>
      <c r="F493" s="46"/>
      <c r="G493" s="46"/>
      <c r="H493" s="15"/>
      <c r="I493" s="6"/>
      <c r="J493" s="230">
        <v>154</v>
      </c>
      <c r="K493" s="125">
        <f t="shared" si="21"/>
        <v>38855.25</v>
      </c>
      <c r="L493" s="20"/>
      <c r="M493" s="46"/>
      <c r="N493" s="46"/>
      <c r="O493" s="46"/>
      <c r="P493" s="263"/>
    </row>
    <row r="494" spans="2:16" x14ac:dyDescent="0.2">
      <c r="B494" s="227">
        <v>155</v>
      </c>
      <c r="C494" s="230">
        <f t="shared" si="20"/>
        <v>37598.75</v>
      </c>
      <c r="D494" s="20"/>
      <c r="E494" s="46"/>
      <c r="F494" s="46"/>
      <c r="G494" s="46"/>
      <c r="H494" s="46"/>
      <c r="I494" s="6"/>
      <c r="J494" s="230">
        <v>155</v>
      </c>
      <c r="K494" s="125">
        <f t="shared" si="21"/>
        <v>38858.75</v>
      </c>
      <c r="L494" s="20"/>
      <c r="M494" s="46"/>
      <c r="N494" s="46"/>
      <c r="O494" s="46"/>
      <c r="P494" s="297"/>
    </row>
    <row r="495" spans="2:16" x14ac:dyDescent="0.2">
      <c r="B495" s="227">
        <v>156</v>
      </c>
      <c r="C495" s="230">
        <f t="shared" si="20"/>
        <v>37602.25</v>
      </c>
      <c r="D495" s="20"/>
      <c r="E495" s="46"/>
      <c r="F495" s="46"/>
      <c r="G495" s="46"/>
      <c r="H495" s="46"/>
      <c r="I495" s="6"/>
      <c r="J495" s="230">
        <v>156</v>
      </c>
      <c r="K495" s="125">
        <f t="shared" si="21"/>
        <v>38862.25</v>
      </c>
      <c r="L495" s="20"/>
      <c r="M495" s="46"/>
      <c r="N495" s="46"/>
      <c r="O495" s="46"/>
      <c r="P495" s="297"/>
    </row>
    <row r="496" spans="2:16" x14ac:dyDescent="0.2">
      <c r="B496" s="227">
        <v>157</v>
      </c>
      <c r="C496" s="230">
        <f t="shared" si="20"/>
        <v>37605.75</v>
      </c>
      <c r="D496" s="20"/>
      <c r="E496" s="46"/>
      <c r="F496" s="46"/>
      <c r="G496" s="46"/>
      <c r="H496" s="46"/>
      <c r="I496" s="6"/>
      <c r="J496" s="230">
        <v>157</v>
      </c>
      <c r="K496" s="125">
        <f t="shared" si="21"/>
        <v>38865.75</v>
      </c>
      <c r="L496" s="20"/>
      <c r="M496" s="46"/>
      <c r="N496" s="46"/>
      <c r="O496" s="46"/>
      <c r="P496" s="297"/>
    </row>
    <row r="497" spans="2:16" x14ac:dyDescent="0.2">
      <c r="B497" s="227">
        <v>158</v>
      </c>
      <c r="C497" s="230">
        <f t="shared" si="20"/>
        <v>37609.25</v>
      </c>
      <c r="D497" s="20"/>
      <c r="E497" s="46"/>
      <c r="F497" s="46"/>
      <c r="G497" s="46"/>
      <c r="H497" s="46"/>
      <c r="I497" s="6"/>
      <c r="J497" s="230">
        <v>158</v>
      </c>
      <c r="K497" s="125">
        <f t="shared" si="21"/>
        <v>38869.25</v>
      </c>
      <c r="L497" s="20"/>
      <c r="M497" s="46"/>
      <c r="N497" s="46"/>
      <c r="O497" s="46"/>
      <c r="P497" s="297"/>
    </row>
    <row r="498" spans="2:16" x14ac:dyDescent="0.2">
      <c r="B498" s="227">
        <v>159</v>
      </c>
      <c r="C498" s="230">
        <f t="shared" si="20"/>
        <v>37612.75</v>
      </c>
      <c r="D498" s="20"/>
      <c r="E498" s="46"/>
      <c r="F498" s="46"/>
      <c r="G498" s="46"/>
      <c r="H498" s="46"/>
      <c r="I498" s="6"/>
      <c r="J498" s="230">
        <v>159</v>
      </c>
      <c r="K498" s="125">
        <f t="shared" si="21"/>
        <v>38872.75</v>
      </c>
      <c r="L498" s="20"/>
      <c r="M498" s="46"/>
      <c r="N498" s="46"/>
      <c r="O498" s="46"/>
      <c r="P498" s="297"/>
    </row>
    <row r="499" spans="2:16" x14ac:dyDescent="0.2">
      <c r="B499" s="227">
        <v>160</v>
      </c>
      <c r="C499" s="230">
        <f t="shared" si="20"/>
        <v>37616.25</v>
      </c>
      <c r="D499" s="20"/>
      <c r="E499" s="46"/>
      <c r="F499" s="46"/>
      <c r="G499" s="46"/>
      <c r="H499" s="46"/>
      <c r="I499" s="6"/>
      <c r="J499" s="230">
        <v>160</v>
      </c>
      <c r="K499" s="125">
        <f t="shared" si="21"/>
        <v>38876.25</v>
      </c>
      <c r="L499" s="20"/>
      <c r="M499" s="46"/>
      <c r="N499" s="46"/>
      <c r="O499" s="46"/>
      <c r="P499" s="297"/>
    </row>
    <row r="500" spans="2:16" x14ac:dyDescent="0.2">
      <c r="B500" s="227">
        <v>161</v>
      </c>
      <c r="C500" s="230">
        <f t="shared" si="20"/>
        <v>37619.75</v>
      </c>
      <c r="D500" s="20"/>
      <c r="E500" s="46"/>
      <c r="F500" s="46"/>
      <c r="G500" s="46"/>
      <c r="H500" s="46"/>
      <c r="I500" s="6"/>
      <c r="J500" s="230">
        <v>161</v>
      </c>
      <c r="K500" s="125">
        <f t="shared" si="21"/>
        <v>38879.75</v>
      </c>
      <c r="L500" s="20"/>
      <c r="M500" s="46"/>
      <c r="N500" s="46"/>
      <c r="O500" s="46"/>
      <c r="P500" s="297"/>
    </row>
    <row r="501" spans="2:16" x14ac:dyDescent="0.2">
      <c r="B501" s="227">
        <v>162</v>
      </c>
      <c r="C501" s="230">
        <f t="shared" si="20"/>
        <v>37623.25</v>
      </c>
      <c r="D501" s="20"/>
      <c r="E501" s="46"/>
      <c r="F501" s="46"/>
      <c r="G501" s="46"/>
      <c r="H501" s="15"/>
      <c r="I501" s="6"/>
      <c r="J501" s="230">
        <v>162</v>
      </c>
      <c r="K501" s="125">
        <f t="shared" si="21"/>
        <v>38883.25</v>
      </c>
      <c r="L501" s="20"/>
      <c r="M501" s="46"/>
      <c r="N501" s="46"/>
      <c r="O501" s="46"/>
      <c r="P501" s="263"/>
    </row>
    <row r="502" spans="2:16" x14ac:dyDescent="0.2">
      <c r="B502" s="227">
        <v>163</v>
      </c>
      <c r="C502" s="230">
        <f t="shared" si="20"/>
        <v>37626.75</v>
      </c>
      <c r="D502" s="20"/>
      <c r="E502" s="46"/>
      <c r="F502" s="46"/>
      <c r="G502" s="46"/>
      <c r="H502" s="46"/>
      <c r="I502" s="6"/>
      <c r="J502" s="230">
        <v>163</v>
      </c>
      <c r="K502" s="125">
        <f t="shared" si="21"/>
        <v>38886.75</v>
      </c>
      <c r="L502" s="20"/>
      <c r="M502" s="46"/>
      <c r="N502" s="46"/>
      <c r="O502" s="46"/>
      <c r="P502" s="297"/>
    </row>
    <row r="503" spans="2:16" x14ac:dyDescent="0.2">
      <c r="B503" s="227">
        <v>164</v>
      </c>
      <c r="C503" s="230">
        <f t="shared" si="20"/>
        <v>37630.25</v>
      </c>
      <c r="D503" s="20"/>
      <c r="E503" s="46"/>
      <c r="F503" s="46"/>
      <c r="G503" s="46"/>
      <c r="H503" s="46"/>
      <c r="I503" s="6"/>
      <c r="J503" s="230">
        <v>164</v>
      </c>
      <c r="K503" s="125">
        <f t="shared" si="21"/>
        <v>38890.25</v>
      </c>
      <c r="L503" s="20"/>
      <c r="M503" s="46"/>
      <c r="N503" s="46"/>
      <c r="O503" s="46"/>
      <c r="P503" s="297"/>
    </row>
    <row r="504" spans="2:16" x14ac:dyDescent="0.2">
      <c r="B504" s="227">
        <v>165</v>
      </c>
      <c r="C504" s="230">
        <f t="shared" si="20"/>
        <v>37633.75</v>
      </c>
      <c r="D504" s="20"/>
      <c r="E504" s="46"/>
      <c r="F504" s="46"/>
      <c r="G504" s="46"/>
      <c r="H504" s="46"/>
      <c r="I504" s="6"/>
      <c r="J504" s="230">
        <v>165</v>
      </c>
      <c r="K504" s="125">
        <f t="shared" si="21"/>
        <v>38893.75</v>
      </c>
      <c r="L504" s="20"/>
      <c r="M504" s="46"/>
      <c r="N504" s="46"/>
      <c r="O504" s="46"/>
      <c r="P504" s="297"/>
    </row>
    <row r="505" spans="2:16" x14ac:dyDescent="0.2">
      <c r="B505" s="227">
        <v>166</v>
      </c>
      <c r="C505" s="230">
        <f t="shared" si="20"/>
        <v>37637.25</v>
      </c>
      <c r="D505" s="20"/>
      <c r="E505" s="46"/>
      <c r="F505" s="46"/>
      <c r="G505" s="46"/>
      <c r="H505" s="46"/>
      <c r="I505" s="6"/>
      <c r="J505" s="230">
        <v>166</v>
      </c>
      <c r="K505" s="125">
        <f t="shared" si="21"/>
        <v>38897.25</v>
      </c>
      <c r="L505" s="20"/>
      <c r="M505" s="46"/>
      <c r="N505" s="46"/>
      <c r="O505" s="46"/>
      <c r="P505" s="297"/>
    </row>
    <row r="506" spans="2:16" x14ac:dyDescent="0.2">
      <c r="B506" s="227">
        <v>167</v>
      </c>
      <c r="C506" s="230">
        <f t="shared" si="20"/>
        <v>37640.75</v>
      </c>
      <c r="D506" s="20"/>
      <c r="E506" s="46"/>
      <c r="F506" s="46"/>
      <c r="G506" s="46"/>
      <c r="H506" s="46"/>
      <c r="I506" s="6"/>
      <c r="J506" s="230">
        <v>167</v>
      </c>
      <c r="K506" s="125">
        <f t="shared" si="21"/>
        <v>38900.75</v>
      </c>
      <c r="L506" s="20"/>
      <c r="M506" s="46"/>
      <c r="N506" s="46"/>
      <c r="O506" s="46"/>
      <c r="P506" s="297"/>
    </row>
    <row r="507" spans="2:16" x14ac:dyDescent="0.2">
      <c r="B507" s="227">
        <v>168</v>
      </c>
      <c r="C507" s="230">
        <f t="shared" si="20"/>
        <v>37644.25</v>
      </c>
      <c r="D507" s="20"/>
      <c r="E507" s="46"/>
      <c r="F507" s="46"/>
      <c r="G507" s="46"/>
      <c r="H507" s="46"/>
      <c r="I507" s="6"/>
      <c r="J507" s="230">
        <v>168</v>
      </c>
      <c r="K507" s="125">
        <f t="shared" si="21"/>
        <v>38904.25</v>
      </c>
      <c r="L507" s="20"/>
      <c r="M507" s="46"/>
      <c r="N507" s="46"/>
      <c r="O507" s="46"/>
      <c r="P507" s="297"/>
    </row>
    <row r="508" spans="2:16" x14ac:dyDescent="0.2">
      <c r="B508" s="227">
        <v>169</v>
      </c>
      <c r="C508" s="230">
        <f t="shared" si="20"/>
        <v>37647.75</v>
      </c>
      <c r="D508" s="20"/>
      <c r="E508" s="46"/>
      <c r="F508" s="46"/>
      <c r="G508" s="46"/>
      <c r="H508" s="46"/>
      <c r="I508" s="6"/>
      <c r="J508" s="230">
        <v>169</v>
      </c>
      <c r="K508" s="125">
        <f t="shared" si="21"/>
        <v>38907.75</v>
      </c>
      <c r="L508" s="20"/>
      <c r="M508" s="46"/>
      <c r="N508" s="46"/>
      <c r="O508" s="46"/>
      <c r="P508" s="297"/>
    </row>
    <row r="509" spans="2:16" x14ac:dyDescent="0.2">
      <c r="B509" s="227">
        <v>170</v>
      </c>
      <c r="C509" s="230">
        <f t="shared" si="20"/>
        <v>37651.25</v>
      </c>
      <c r="D509" s="20"/>
      <c r="E509" s="46"/>
      <c r="F509" s="46"/>
      <c r="G509" s="46"/>
      <c r="H509" s="46"/>
      <c r="I509" s="6"/>
      <c r="J509" s="230">
        <v>170</v>
      </c>
      <c r="K509" s="125">
        <f t="shared" si="21"/>
        <v>38911.25</v>
      </c>
      <c r="L509" s="20"/>
      <c r="M509" s="46"/>
      <c r="N509" s="46"/>
      <c r="O509" s="46"/>
      <c r="P509" s="297"/>
    </row>
    <row r="510" spans="2:16" x14ac:dyDescent="0.2">
      <c r="B510" s="227">
        <v>171</v>
      </c>
      <c r="C510" s="230">
        <f t="shared" si="20"/>
        <v>37654.75</v>
      </c>
      <c r="D510" s="20"/>
      <c r="E510" s="46"/>
      <c r="F510" s="46"/>
      <c r="G510" s="46"/>
      <c r="H510" s="46"/>
      <c r="I510" s="6"/>
      <c r="J510" s="230">
        <v>171</v>
      </c>
      <c r="K510" s="125">
        <f t="shared" si="21"/>
        <v>38914.75</v>
      </c>
      <c r="L510" s="20"/>
      <c r="M510" s="46"/>
      <c r="N510" s="46"/>
      <c r="O510" s="46"/>
      <c r="P510" s="297"/>
    </row>
    <row r="511" spans="2:16" x14ac:dyDescent="0.2">
      <c r="B511" s="227">
        <v>172</v>
      </c>
      <c r="C511" s="230">
        <f t="shared" si="20"/>
        <v>37658.25</v>
      </c>
      <c r="D511" s="20"/>
      <c r="E511" s="46"/>
      <c r="F511" s="46"/>
      <c r="G511" s="46"/>
      <c r="H511" s="46"/>
      <c r="I511" s="6"/>
      <c r="J511" s="230">
        <v>172</v>
      </c>
      <c r="K511" s="125">
        <f t="shared" si="21"/>
        <v>38918.25</v>
      </c>
      <c r="L511" s="20"/>
      <c r="M511" s="46"/>
      <c r="N511" s="46"/>
      <c r="O511" s="46"/>
      <c r="P511" s="297"/>
    </row>
    <row r="512" spans="2:16" x14ac:dyDescent="0.2">
      <c r="B512" s="227">
        <v>173</v>
      </c>
      <c r="C512" s="230">
        <f t="shared" si="20"/>
        <v>37661.75</v>
      </c>
      <c r="D512" s="20"/>
      <c r="E512" s="46"/>
      <c r="F512" s="46"/>
      <c r="G512" s="46"/>
      <c r="H512" s="46"/>
      <c r="I512" s="6"/>
      <c r="J512" s="230">
        <v>173</v>
      </c>
      <c r="K512" s="125">
        <f t="shared" si="21"/>
        <v>38921.75</v>
      </c>
      <c r="L512" s="20"/>
      <c r="M512" s="46"/>
      <c r="N512" s="46"/>
      <c r="O512" s="46"/>
      <c r="P512" s="297"/>
    </row>
    <row r="513" spans="2:16" x14ac:dyDescent="0.2">
      <c r="B513" s="227">
        <v>174</v>
      </c>
      <c r="C513" s="230">
        <f t="shared" si="20"/>
        <v>37665.25</v>
      </c>
      <c r="D513" s="20"/>
      <c r="E513" s="46"/>
      <c r="F513" s="46"/>
      <c r="G513" s="46"/>
      <c r="H513" s="46"/>
      <c r="I513" s="6"/>
      <c r="J513" s="230">
        <v>174</v>
      </c>
      <c r="K513" s="125">
        <f t="shared" si="21"/>
        <v>38925.25</v>
      </c>
      <c r="L513" s="20"/>
      <c r="M513" s="46"/>
      <c r="N513" s="46"/>
      <c r="O513" s="46"/>
      <c r="P513" s="297"/>
    </row>
    <row r="514" spans="2:16" x14ac:dyDescent="0.2">
      <c r="B514" s="227">
        <v>175</v>
      </c>
      <c r="C514" s="230">
        <f t="shared" si="20"/>
        <v>37668.75</v>
      </c>
      <c r="D514" s="20"/>
      <c r="E514" s="46"/>
      <c r="F514" s="46"/>
      <c r="G514" s="46"/>
      <c r="H514" s="46"/>
      <c r="I514" s="6"/>
      <c r="J514" s="230">
        <v>175</v>
      </c>
      <c r="K514" s="125">
        <f t="shared" si="21"/>
        <v>38928.75</v>
      </c>
      <c r="L514" s="20"/>
      <c r="M514" s="46"/>
      <c r="N514" s="46"/>
      <c r="O514" s="46"/>
      <c r="P514" s="297"/>
    </row>
    <row r="515" spans="2:16" x14ac:dyDescent="0.2">
      <c r="B515" s="227">
        <v>176</v>
      </c>
      <c r="C515" s="230">
        <f t="shared" si="20"/>
        <v>37672.25</v>
      </c>
      <c r="D515" s="20"/>
      <c r="E515" s="46"/>
      <c r="F515" s="46"/>
      <c r="G515" s="46"/>
      <c r="H515" s="46"/>
      <c r="I515" s="6"/>
      <c r="J515" s="230">
        <v>176</v>
      </c>
      <c r="K515" s="125">
        <f t="shared" si="21"/>
        <v>38932.25</v>
      </c>
      <c r="L515" s="20"/>
      <c r="M515" s="46"/>
      <c r="N515" s="46"/>
      <c r="O515" s="46"/>
      <c r="P515" s="297"/>
    </row>
    <row r="516" spans="2:16" x14ac:dyDescent="0.2">
      <c r="B516" s="227">
        <v>177</v>
      </c>
      <c r="C516" s="230">
        <f t="shared" si="20"/>
        <v>37675.75</v>
      </c>
      <c r="D516" s="20"/>
      <c r="E516" s="46"/>
      <c r="F516" s="46"/>
      <c r="G516" s="46"/>
      <c r="H516" s="46"/>
      <c r="I516" s="6"/>
      <c r="J516" s="230">
        <v>177</v>
      </c>
      <c r="K516" s="125">
        <f t="shared" si="21"/>
        <v>38935.75</v>
      </c>
      <c r="L516" s="20"/>
      <c r="M516" s="46"/>
      <c r="N516" s="46"/>
      <c r="O516" s="46"/>
      <c r="P516" s="297"/>
    </row>
    <row r="517" spans="2:16" x14ac:dyDescent="0.2">
      <c r="B517" s="227">
        <v>178</v>
      </c>
      <c r="C517" s="230">
        <f t="shared" si="20"/>
        <v>37679.25</v>
      </c>
      <c r="D517" s="20"/>
      <c r="E517" s="46"/>
      <c r="F517" s="46"/>
      <c r="G517" s="46"/>
      <c r="H517" s="46"/>
      <c r="I517" s="6"/>
      <c r="J517" s="230">
        <v>178</v>
      </c>
      <c r="K517" s="125">
        <f t="shared" si="21"/>
        <v>38939.25</v>
      </c>
      <c r="L517" s="20"/>
      <c r="M517" s="46"/>
      <c r="N517" s="46"/>
      <c r="O517" s="46"/>
      <c r="P517" s="297"/>
    </row>
    <row r="518" spans="2:16" x14ac:dyDescent="0.2">
      <c r="B518" s="227">
        <v>179</v>
      </c>
      <c r="C518" s="230">
        <f t="shared" si="20"/>
        <v>37682.75</v>
      </c>
      <c r="D518" s="20"/>
      <c r="E518" s="46"/>
      <c r="F518" s="46"/>
      <c r="G518" s="46"/>
      <c r="H518" s="46"/>
      <c r="I518" s="6"/>
      <c r="J518" s="230">
        <v>179</v>
      </c>
      <c r="K518" s="125">
        <f t="shared" si="21"/>
        <v>38942.75</v>
      </c>
      <c r="L518" s="20"/>
      <c r="M518" s="46"/>
      <c r="N518" s="46"/>
      <c r="O518" s="46"/>
      <c r="P518" s="297"/>
    </row>
    <row r="519" spans="2:16" x14ac:dyDescent="0.2">
      <c r="B519" s="227">
        <v>180</v>
      </c>
      <c r="C519" s="230">
        <f t="shared" si="20"/>
        <v>37686.25</v>
      </c>
      <c r="D519" s="20"/>
      <c r="E519" s="46"/>
      <c r="F519" s="46"/>
      <c r="G519" s="46"/>
      <c r="H519" s="46"/>
      <c r="I519" s="6"/>
      <c r="J519" s="230">
        <v>180</v>
      </c>
      <c r="K519" s="125">
        <f t="shared" si="21"/>
        <v>38946.25</v>
      </c>
      <c r="L519" s="20"/>
      <c r="M519" s="46"/>
      <c r="N519" s="46"/>
      <c r="O519" s="46"/>
      <c r="P519" s="297"/>
    </row>
    <row r="520" spans="2:16" x14ac:dyDescent="0.2">
      <c r="B520" s="227">
        <v>181</v>
      </c>
      <c r="C520" s="230">
        <f t="shared" si="20"/>
        <v>37689.75</v>
      </c>
      <c r="D520" s="20"/>
      <c r="E520" s="46"/>
      <c r="F520" s="46"/>
      <c r="G520" s="46"/>
      <c r="H520" s="46"/>
      <c r="I520" s="6"/>
      <c r="J520" s="230">
        <v>181</v>
      </c>
      <c r="K520" s="125">
        <f t="shared" si="21"/>
        <v>38949.75</v>
      </c>
      <c r="L520" s="20"/>
      <c r="M520" s="46"/>
      <c r="N520" s="46"/>
      <c r="O520" s="46"/>
      <c r="P520" s="297"/>
    </row>
    <row r="521" spans="2:16" x14ac:dyDescent="0.2">
      <c r="B521" s="227">
        <v>182</v>
      </c>
      <c r="C521" s="230">
        <f t="shared" si="20"/>
        <v>37693.25</v>
      </c>
      <c r="D521" s="20"/>
      <c r="E521" s="46"/>
      <c r="F521" s="46"/>
      <c r="G521" s="46"/>
      <c r="H521" s="46"/>
      <c r="I521" s="6"/>
      <c r="J521" s="230">
        <v>182</v>
      </c>
      <c r="K521" s="125">
        <f t="shared" si="21"/>
        <v>38953.25</v>
      </c>
      <c r="L521" s="20"/>
      <c r="M521" s="46"/>
      <c r="N521" s="46"/>
      <c r="O521" s="46"/>
      <c r="P521" s="297"/>
    </row>
    <row r="522" spans="2:16" x14ac:dyDescent="0.2">
      <c r="B522" s="227">
        <v>183</v>
      </c>
      <c r="C522" s="230">
        <f t="shared" si="20"/>
        <v>37696.75</v>
      </c>
      <c r="D522" s="20"/>
      <c r="E522" s="46"/>
      <c r="F522" s="46"/>
      <c r="G522" s="46"/>
      <c r="H522" s="46"/>
      <c r="I522" s="6"/>
      <c r="J522" s="230">
        <v>183</v>
      </c>
      <c r="K522" s="125">
        <f t="shared" si="21"/>
        <v>38956.75</v>
      </c>
      <c r="L522" s="20"/>
      <c r="M522" s="46"/>
      <c r="N522" s="46"/>
      <c r="O522" s="46"/>
      <c r="P522" s="297"/>
    </row>
    <row r="523" spans="2:16" x14ac:dyDescent="0.2">
      <c r="B523" s="227">
        <v>184</v>
      </c>
      <c r="C523" s="230">
        <f t="shared" si="20"/>
        <v>37700.25</v>
      </c>
      <c r="D523" s="20"/>
      <c r="E523" s="46"/>
      <c r="F523" s="46"/>
      <c r="G523" s="46"/>
      <c r="H523" s="46"/>
      <c r="I523" s="6"/>
      <c r="J523" s="230">
        <v>184</v>
      </c>
      <c r="K523" s="125">
        <f t="shared" si="21"/>
        <v>38960.25</v>
      </c>
      <c r="L523" s="20"/>
      <c r="M523" s="46"/>
      <c r="N523" s="46"/>
      <c r="O523" s="46"/>
      <c r="P523" s="297"/>
    </row>
    <row r="524" spans="2:16" x14ac:dyDescent="0.2">
      <c r="B524" s="227">
        <v>185</v>
      </c>
      <c r="C524" s="230">
        <f t="shared" si="20"/>
        <v>37703.75</v>
      </c>
      <c r="D524" s="20"/>
      <c r="E524" s="46"/>
      <c r="F524" s="46"/>
      <c r="G524" s="46"/>
      <c r="H524" s="46"/>
      <c r="I524" s="6"/>
      <c r="J524" s="230">
        <v>185</v>
      </c>
      <c r="K524" s="125">
        <f t="shared" si="21"/>
        <v>38963.75</v>
      </c>
      <c r="L524" s="20"/>
      <c r="M524" s="46"/>
      <c r="N524" s="46"/>
      <c r="O524" s="46"/>
      <c r="P524" s="297"/>
    </row>
    <row r="525" spans="2:16" x14ac:dyDescent="0.2">
      <c r="B525" s="227">
        <v>186</v>
      </c>
      <c r="C525" s="230">
        <f t="shared" si="20"/>
        <v>37707.25</v>
      </c>
      <c r="D525" s="20"/>
      <c r="E525" s="46"/>
      <c r="F525" s="46"/>
      <c r="G525" s="46"/>
      <c r="H525" s="46"/>
      <c r="I525" s="6"/>
      <c r="J525" s="230">
        <v>186</v>
      </c>
      <c r="K525" s="125">
        <f t="shared" si="21"/>
        <v>38967.25</v>
      </c>
      <c r="L525" s="20"/>
      <c r="M525" s="46"/>
      <c r="N525" s="46"/>
      <c r="O525" s="46"/>
      <c r="P525" s="297"/>
    </row>
    <row r="526" spans="2:16" x14ac:dyDescent="0.2">
      <c r="B526" s="227">
        <v>187</v>
      </c>
      <c r="C526" s="230">
        <f t="shared" si="20"/>
        <v>37710.75</v>
      </c>
      <c r="D526" s="20"/>
      <c r="E526" s="46"/>
      <c r="F526" s="46"/>
      <c r="G526" s="46"/>
      <c r="H526" s="46"/>
      <c r="I526" s="6"/>
      <c r="J526" s="230">
        <v>187</v>
      </c>
      <c r="K526" s="125">
        <f t="shared" si="21"/>
        <v>38970.75</v>
      </c>
      <c r="L526" s="20"/>
      <c r="M526" s="46"/>
      <c r="N526" s="46"/>
      <c r="O526" s="46"/>
      <c r="P526" s="297"/>
    </row>
    <row r="527" spans="2:16" x14ac:dyDescent="0.2">
      <c r="B527" s="227">
        <v>188</v>
      </c>
      <c r="C527" s="230">
        <f t="shared" si="20"/>
        <v>37714.25</v>
      </c>
      <c r="D527" s="20"/>
      <c r="E527" s="46"/>
      <c r="F527" s="46"/>
      <c r="G527" s="46"/>
      <c r="H527" s="46"/>
      <c r="I527" s="6"/>
      <c r="J527" s="230">
        <v>188</v>
      </c>
      <c r="K527" s="125">
        <f t="shared" si="21"/>
        <v>38974.25</v>
      </c>
      <c r="L527" s="20"/>
      <c r="M527" s="46"/>
      <c r="N527" s="46"/>
      <c r="O527" s="46"/>
      <c r="P527" s="297"/>
    </row>
    <row r="528" spans="2:16" x14ac:dyDescent="0.2">
      <c r="B528" s="227">
        <v>189</v>
      </c>
      <c r="C528" s="230">
        <f t="shared" si="20"/>
        <v>37717.75</v>
      </c>
      <c r="D528" s="20"/>
      <c r="E528" s="46"/>
      <c r="F528" s="46"/>
      <c r="G528" s="46"/>
      <c r="H528" s="46"/>
      <c r="I528" s="6"/>
      <c r="J528" s="230">
        <v>189</v>
      </c>
      <c r="K528" s="125">
        <f t="shared" si="21"/>
        <v>38977.75</v>
      </c>
      <c r="L528" s="20"/>
      <c r="M528" s="46"/>
      <c r="N528" s="46"/>
      <c r="O528" s="46"/>
      <c r="P528" s="297"/>
    </row>
    <row r="529" spans="2:16" x14ac:dyDescent="0.2">
      <c r="B529" s="227">
        <v>190</v>
      </c>
      <c r="C529" s="230">
        <f t="shared" si="20"/>
        <v>37721.25</v>
      </c>
      <c r="D529" s="20"/>
      <c r="E529" s="46"/>
      <c r="F529" s="46"/>
      <c r="G529" s="46"/>
      <c r="H529" s="46"/>
      <c r="I529" s="6"/>
      <c r="J529" s="230">
        <v>190</v>
      </c>
      <c r="K529" s="125">
        <f t="shared" si="21"/>
        <v>38981.25</v>
      </c>
      <c r="L529" s="20"/>
      <c r="M529" s="46"/>
      <c r="N529" s="46"/>
      <c r="O529" s="46"/>
      <c r="P529" s="297"/>
    </row>
    <row r="530" spans="2:16" x14ac:dyDescent="0.2">
      <c r="B530" s="227">
        <v>191</v>
      </c>
      <c r="C530" s="230">
        <f t="shared" si="20"/>
        <v>37724.75</v>
      </c>
      <c r="D530" s="20"/>
      <c r="E530" s="46"/>
      <c r="F530" s="46"/>
      <c r="G530" s="46"/>
      <c r="H530" s="46"/>
      <c r="I530" s="6"/>
      <c r="J530" s="230">
        <v>191</v>
      </c>
      <c r="K530" s="125">
        <f t="shared" si="21"/>
        <v>38984.75</v>
      </c>
      <c r="L530" s="20"/>
      <c r="M530" s="46"/>
      <c r="N530" s="46"/>
      <c r="O530" s="46"/>
      <c r="P530" s="297"/>
    </row>
    <row r="531" spans="2:16" x14ac:dyDescent="0.2">
      <c r="B531" s="227">
        <v>192</v>
      </c>
      <c r="C531" s="230">
        <f t="shared" si="20"/>
        <v>37728.25</v>
      </c>
      <c r="D531" s="20"/>
      <c r="E531" s="46"/>
      <c r="F531" s="46"/>
      <c r="G531" s="46"/>
      <c r="H531" s="46"/>
      <c r="I531" s="6"/>
      <c r="J531" s="230">
        <v>192</v>
      </c>
      <c r="K531" s="125">
        <f t="shared" si="21"/>
        <v>38988.25</v>
      </c>
      <c r="L531" s="20"/>
      <c r="M531" s="46"/>
      <c r="N531" s="46"/>
      <c r="O531" s="46"/>
      <c r="P531" s="297"/>
    </row>
    <row r="532" spans="2:16" x14ac:dyDescent="0.2">
      <c r="B532" s="227">
        <v>193</v>
      </c>
      <c r="C532" s="230">
        <f t="shared" si="20"/>
        <v>37731.75</v>
      </c>
      <c r="D532" s="20"/>
      <c r="E532" s="46"/>
      <c r="F532" s="46"/>
      <c r="G532" s="46"/>
      <c r="H532" s="46"/>
      <c r="I532" s="6"/>
      <c r="J532" s="230">
        <v>193</v>
      </c>
      <c r="K532" s="125">
        <f t="shared" si="21"/>
        <v>38991.75</v>
      </c>
      <c r="L532" s="20"/>
      <c r="M532" s="46"/>
      <c r="N532" s="46"/>
      <c r="O532" s="46"/>
      <c r="P532" s="297"/>
    </row>
    <row r="533" spans="2:16" x14ac:dyDescent="0.2">
      <c r="B533" s="227">
        <v>194</v>
      </c>
      <c r="C533" s="230">
        <f t="shared" si="20"/>
        <v>37735.25</v>
      </c>
      <c r="D533" s="20"/>
      <c r="E533" s="46"/>
      <c r="F533" s="46"/>
      <c r="G533" s="46"/>
      <c r="H533" s="46"/>
      <c r="I533" s="6"/>
      <c r="J533" s="230">
        <v>194</v>
      </c>
      <c r="K533" s="125">
        <f t="shared" si="21"/>
        <v>38995.25</v>
      </c>
      <c r="L533" s="20"/>
      <c r="M533" s="46"/>
      <c r="N533" s="46"/>
      <c r="O533" s="46"/>
      <c r="P533" s="297"/>
    </row>
    <row r="534" spans="2:16" x14ac:dyDescent="0.2">
      <c r="B534" s="227">
        <v>195</v>
      </c>
      <c r="C534" s="230">
        <f t="shared" ref="C534:C597" si="22">38248-1191.75+B534*3.5</f>
        <v>37738.75</v>
      </c>
      <c r="D534" s="20"/>
      <c r="E534" s="46"/>
      <c r="F534" s="46"/>
      <c r="G534" s="46"/>
      <c r="H534" s="46"/>
      <c r="I534" s="6"/>
      <c r="J534" s="230">
        <v>195</v>
      </c>
      <c r="K534" s="125">
        <f t="shared" ref="K534:K597" si="23">38248+68.25+J534*3.5</f>
        <v>38998.75</v>
      </c>
      <c r="L534" s="20"/>
      <c r="M534" s="46"/>
      <c r="N534" s="46"/>
      <c r="O534" s="46"/>
      <c r="P534" s="297"/>
    </row>
    <row r="535" spans="2:16" x14ac:dyDescent="0.2">
      <c r="B535" s="227">
        <v>196</v>
      </c>
      <c r="C535" s="230">
        <f t="shared" si="22"/>
        <v>37742.25</v>
      </c>
      <c r="D535" s="20"/>
      <c r="E535" s="46"/>
      <c r="F535" s="46"/>
      <c r="G535" s="46"/>
      <c r="H535" s="46"/>
      <c r="I535" s="6"/>
      <c r="J535" s="230">
        <v>196</v>
      </c>
      <c r="K535" s="125">
        <f t="shared" si="23"/>
        <v>39002.25</v>
      </c>
      <c r="L535" s="20"/>
      <c r="M535" s="46"/>
      <c r="N535" s="46"/>
      <c r="O535" s="46"/>
      <c r="P535" s="297"/>
    </row>
    <row r="536" spans="2:16" x14ac:dyDescent="0.2">
      <c r="B536" s="227">
        <v>197</v>
      </c>
      <c r="C536" s="230">
        <f t="shared" si="22"/>
        <v>37745.75</v>
      </c>
      <c r="D536" s="20"/>
      <c r="E536" s="46"/>
      <c r="F536" s="46"/>
      <c r="G536" s="46"/>
      <c r="H536" s="46"/>
      <c r="I536" s="6"/>
      <c r="J536" s="230">
        <v>197</v>
      </c>
      <c r="K536" s="125">
        <f t="shared" si="23"/>
        <v>39005.75</v>
      </c>
      <c r="L536" s="20"/>
      <c r="M536" s="46"/>
      <c r="N536" s="46"/>
      <c r="O536" s="46"/>
      <c r="P536" s="297"/>
    </row>
    <row r="537" spans="2:16" x14ac:dyDescent="0.2">
      <c r="B537" s="227">
        <v>198</v>
      </c>
      <c r="C537" s="230">
        <f t="shared" si="22"/>
        <v>37749.25</v>
      </c>
      <c r="D537" s="20"/>
      <c r="E537" s="46"/>
      <c r="F537" s="46"/>
      <c r="G537" s="46"/>
      <c r="H537" s="46"/>
      <c r="I537" s="6"/>
      <c r="J537" s="230">
        <v>198</v>
      </c>
      <c r="K537" s="125">
        <f t="shared" si="23"/>
        <v>39009.25</v>
      </c>
      <c r="L537" s="20"/>
      <c r="M537" s="46"/>
      <c r="N537" s="46"/>
      <c r="O537" s="46"/>
      <c r="P537" s="297"/>
    </row>
    <row r="538" spans="2:16" x14ac:dyDescent="0.2">
      <c r="B538" s="227">
        <v>199</v>
      </c>
      <c r="C538" s="230">
        <f t="shared" si="22"/>
        <v>37752.75</v>
      </c>
      <c r="D538" s="20"/>
      <c r="E538" s="46"/>
      <c r="F538" s="46"/>
      <c r="G538" s="46"/>
      <c r="H538" s="46"/>
      <c r="I538" s="6"/>
      <c r="J538" s="230">
        <v>199</v>
      </c>
      <c r="K538" s="125">
        <f t="shared" si="23"/>
        <v>39012.75</v>
      </c>
      <c r="L538" s="20"/>
      <c r="M538" s="46"/>
      <c r="N538" s="46"/>
      <c r="O538" s="46"/>
      <c r="P538" s="297"/>
    </row>
    <row r="539" spans="2:16" x14ac:dyDescent="0.2">
      <c r="B539" s="227">
        <v>200</v>
      </c>
      <c r="C539" s="230">
        <f t="shared" si="22"/>
        <v>37756.25</v>
      </c>
      <c r="D539" s="20"/>
      <c r="E539" s="46"/>
      <c r="F539" s="46"/>
      <c r="G539" s="46"/>
      <c r="H539" s="46"/>
      <c r="I539" s="6"/>
      <c r="J539" s="230">
        <v>200</v>
      </c>
      <c r="K539" s="125">
        <f t="shared" si="23"/>
        <v>39016.25</v>
      </c>
      <c r="L539" s="20"/>
      <c r="M539" s="46"/>
      <c r="N539" s="46"/>
      <c r="O539" s="46"/>
      <c r="P539" s="297"/>
    </row>
    <row r="540" spans="2:16" x14ac:dyDescent="0.2">
      <c r="B540" s="227">
        <v>201</v>
      </c>
      <c r="C540" s="230">
        <f t="shared" si="22"/>
        <v>37759.75</v>
      </c>
      <c r="D540" s="20"/>
      <c r="E540" s="46"/>
      <c r="F540" s="46"/>
      <c r="G540" s="46"/>
      <c r="H540" s="46"/>
      <c r="I540" s="6"/>
      <c r="J540" s="230">
        <v>201</v>
      </c>
      <c r="K540" s="125">
        <f t="shared" si="23"/>
        <v>39019.75</v>
      </c>
      <c r="L540" s="20"/>
      <c r="M540" s="46"/>
      <c r="N540" s="46"/>
      <c r="O540" s="46"/>
      <c r="P540" s="297"/>
    </row>
    <row r="541" spans="2:16" x14ac:dyDescent="0.2">
      <c r="B541" s="227">
        <v>202</v>
      </c>
      <c r="C541" s="230">
        <f t="shared" si="22"/>
        <v>37763.25</v>
      </c>
      <c r="D541" s="20"/>
      <c r="E541" s="46"/>
      <c r="F541" s="46"/>
      <c r="G541" s="46"/>
      <c r="H541" s="46"/>
      <c r="I541" s="6"/>
      <c r="J541" s="230">
        <v>202</v>
      </c>
      <c r="K541" s="125">
        <f t="shared" si="23"/>
        <v>39023.25</v>
      </c>
      <c r="L541" s="20"/>
      <c r="M541" s="46"/>
      <c r="N541" s="46"/>
      <c r="O541" s="46"/>
      <c r="P541" s="297"/>
    </row>
    <row r="542" spans="2:16" x14ac:dyDescent="0.2">
      <c r="B542" s="227">
        <v>203</v>
      </c>
      <c r="C542" s="230">
        <f t="shared" si="22"/>
        <v>37766.75</v>
      </c>
      <c r="D542" s="20"/>
      <c r="E542" s="46"/>
      <c r="F542" s="46"/>
      <c r="G542" s="46"/>
      <c r="H542" s="46"/>
      <c r="I542" s="6"/>
      <c r="J542" s="230">
        <v>203</v>
      </c>
      <c r="K542" s="125">
        <f t="shared" si="23"/>
        <v>39026.75</v>
      </c>
      <c r="L542" s="20"/>
      <c r="M542" s="46"/>
      <c r="N542" s="46"/>
      <c r="O542" s="46"/>
      <c r="P542" s="297"/>
    </row>
    <row r="543" spans="2:16" x14ac:dyDescent="0.2">
      <c r="B543" s="227">
        <v>204</v>
      </c>
      <c r="C543" s="230">
        <f t="shared" si="22"/>
        <v>37770.25</v>
      </c>
      <c r="D543" s="20"/>
      <c r="E543" s="46"/>
      <c r="F543" s="46"/>
      <c r="G543" s="46"/>
      <c r="H543" s="46"/>
      <c r="I543" s="6"/>
      <c r="J543" s="230">
        <v>204</v>
      </c>
      <c r="K543" s="125">
        <f t="shared" si="23"/>
        <v>39030.25</v>
      </c>
      <c r="L543" s="20"/>
      <c r="M543" s="46"/>
      <c r="N543" s="46"/>
      <c r="O543" s="46"/>
      <c r="P543" s="297"/>
    </row>
    <row r="544" spans="2:16" x14ac:dyDescent="0.2">
      <c r="B544" s="227">
        <v>205</v>
      </c>
      <c r="C544" s="230">
        <f t="shared" si="22"/>
        <v>37773.75</v>
      </c>
      <c r="D544" s="20"/>
      <c r="E544" s="46"/>
      <c r="F544" s="46"/>
      <c r="G544" s="46"/>
      <c r="H544" s="46"/>
      <c r="I544" s="6"/>
      <c r="J544" s="230">
        <v>205</v>
      </c>
      <c r="K544" s="125">
        <f t="shared" si="23"/>
        <v>39033.75</v>
      </c>
      <c r="L544" s="20"/>
      <c r="M544" s="46"/>
      <c r="N544" s="46"/>
      <c r="O544" s="46"/>
      <c r="P544" s="297"/>
    </row>
    <row r="545" spans="2:16" x14ac:dyDescent="0.2">
      <c r="B545" s="227">
        <v>206</v>
      </c>
      <c r="C545" s="230">
        <f t="shared" si="22"/>
        <v>37777.25</v>
      </c>
      <c r="D545" s="20"/>
      <c r="E545" s="46"/>
      <c r="F545" s="46"/>
      <c r="G545" s="46"/>
      <c r="H545" s="46"/>
      <c r="I545" s="6"/>
      <c r="J545" s="230">
        <v>206</v>
      </c>
      <c r="K545" s="125">
        <f t="shared" si="23"/>
        <v>39037.25</v>
      </c>
      <c r="L545" s="20"/>
      <c r="M545" s="46"/>
      <c r="N545" s="46"/>
      <c r="O545" s="46"/>
      <c r="P545" s="297"/>
    </row>
    <row r="546" spans="2:16" x14ac:dyDescent="0.2">
      <c r="B546" s="227">
        <v>207</v>
      </c>
      <c r="C546" s="230">
        <f t="shared" si="22"/>
        <v>37780.75</v>
      </c>
      <c r="D546" s="20"/>
      <c r="E546" s="46"/>
      <c r="F546" s="46"/>
      <c r="G546" s="46"/>
      <c r="H546" s="46"/>
      <c r="I546" s="6"/>
      <c r="J546" s="230">
        <v>207</v>
      </c>
      <c r="K546" s="125">
        <f t="shared" si="23"/>
        <v>39040.75</v>
      </c>
      <c r="L546" s="20"/>
      <c r="M546" s="46"/>
      <c r="N546" s="46"/>
      <c r="O546" s="46"/>
      <c r="P546" s="297"/>
    </row>
    <row r="547" spans="2:16" x14ac:dyDescent="0.2">
      <c r="B547" s="227">
        <v>208</v>
      </c>
      <c r="C547" s="230">
        <f t="shared" si="22"/>
        <v>37784.25</v>
      </c>
      <c r="D547" s="20"/>
      <c r="E547" s="46"/>
      <c r="F547" s="46"/>
      <c r="G547" s="46"/>
      <c r="H547" s="46"/>
      <c r="I547" s="6"/>
      <c r="J547" s="230">
        <v>208</v>
      </c>
      <c r="K547" s="125">
        <f t="shared" si="23"/>
        <v>39044.25</v>
      </c>
      <c r="L547" s="20"/>
      <c r="M547" s="46"/>
      <c r="N547" s="46"/>
      <c r="O547" s="46"/>
      <c r="P547" s="297"/>
    </row>
    <row r="548" spans="2:16" x14ac:dyDescent="0.2">
      <c r="B548" s="227">
        <v>209</v>
      </c>
      <c r="C548" s="230">
        <f t="shared" si="22"/>
        <v>37787.75</v>
      </c>
      <c r="D548" s="20"/>
      <c r="E548" s="46"/>
      <c r="F548" s="46"/>
      <c r="G548" s="46"/>
      <c r="H548" s="46"/>
      <c r="I548" s="6"/>
      <c r="J548" s="230">
        <v>209</v>
      </c>
      <c r="K548" s="125">
        <f t="shared" si="23"/>
        <v>39047.75</v>
      </c>
      <c r="L548" s="20"/>
      <c r="M548" s="46"/>
      <c r="N548" s="46"/>
      <c r="O548" s="46"/>
      <c r="P548" s="297"/>
    </row>
    <row r="549" spans="2:16" x14ac:dyDescent="0.2">
      <c r="B549" s="227">
        <v>210</v>
      </c>
      <c r="C549" s="230">
        <f t="shared" si="22"/>
        <v>37791.25</v>
      </c>
      <c r="D549" s="20"/>
      <c r="E549" s="46"/>
      <c r="F549" s="46"/>
      <c r="G549" s="46"/>
      <c r="H549" s="46"/>
      <c r="I549" s="6"/>
      <c r="J549" s="230">
        <v>210</v>
      </c>
      <c r="K549" s="125">
        <f t="shared" si="23"/>
        <v>39051.25</v>
      </c>
      <c r="L549" s="20"/>
      <c r="M549" s="46"/>
      <c r="N549" s="46"/>
      <c r="O549" s="46"/>
      <c r="P549" s="297"/>
    </row>
    <row r="550" spans="2:16" x14ac:dyDescent="0.2">
      <c r="B550" s="227">
        <v>211</v>
      </c>
      <c r="C550" s="230">
        <f t="shared" si="22"/>
        <v>37794.75</v>
      </c>
      <c r="D550" s="20"/>
      <c r="E550" s="46"/>
      <c r="F550" s="46"/>
      <c r="G550" s="46"/>
      <c r="H550" s="46"/>
      <c r="I550" s="6"/>
      <c r="J550" s="230">
        <v>211</v>
      </c>
      <c r="K550" s="125">
        <f t="shared" si="23"/>
        <v>39054.75</v>
      </c>
      <c r="L550" s="20"/>
      <c r="M550" s="46"/>
      <c r="N550" s="46"/>
      <c r="O550" s="46"/>
      <c r="P550" s="297"/>
    </row>
    <row r="551" spans="2:16" x14ac:dyDescent="0.2">
      <c r="B551" s="227">
        <v>212</v>
      </c>
      <c r="C551" s="230">
        <f t="shared" si="22"/>
        <v>37798.25</v>
      </c>
      <c r="D551" s="20"/>
      <c r="E551" s="46"/>
      <c r="F551" s="46"/>
      <c r="G551" s="46"/>
      <c r="H551" s="46"/>
      <c r="I551" s="6"/>
      <c r="J551" s="230">
        <v>212</v>
      </c>
      <c r="K551" s="125">
        <f t="shared" si="23"/>
        <v>39058.25</v>
      </c>
      <c r="L551" s="20"/>
      <c r="M551" s="46"/>
      <c r="N551" s="46"/>
      <c r="O551" s="46"/>
      <c r="P551" s="297"/>
    </row>
    <row r="552" spans="2:16" x14ac:dyDescent="0.2">
      <c r="B552" s="227">
        <v>213</v>
      </c>
      <c r="C552" s="230">
        <f t="shared" si="22"/>
        <v>37801.75</v>
      </c>
      <c r="D552" s="20"/>
      <c r="E552" s="46"/>
      <c r="F552" s="46"/>
      <c r="G552" s="46"/>
      <c r="H552" s="46"/>
      <c r="I552" s="6"/>
      <c r="J552" s="230">
        <v>213</v>
      </c>
      <c r="K552" s="125">
        <f t="shared" si="23"/>
        <v>39061.75</v>
      </c>
      <c r="L552" s="20"/>
      <c r="M552" s="46"/>
      <c r="N552" s="46"/>
      <c r="O552" s="46"/>
      <c r="P552" s="297"/>
    </row>
    <row r="553" spans="2:16" x14ac:dyDescent="0.2">
      <c r="B553" s="227">
        <v>214</v>
      </c>
      <c r="C553" s="230">
        <f t="shared" si="22"/>
        <v>37805.25</v>
      </c>
      <c r="D553" s="20"/>
      <c r="E553" s="46"/>
      <c r="F553" s="46"/>
      <c r="G553" s="46"/>
      <c r="H553" s="46"/>
      <c r="I553" s="6"/>
      <c r="J553" s="230">
        <v>214</v>
      </c>
      <c r="K553" s="125">
        <f t="shared" si="23"/>
        <v>39065.25</v>
      </c>
      <c r="L553" s="20"/>
      <c r="M553" s="46"/>
      <c r="N553" s="46"/>
      <c r="O553" s="46"/>
      <c r="P553" s="297"/>
    </row>
    <row r="554" spans="2:16" x14ac:dyDescent="0.2">
      <c r="B554" s="227">
        <v>215</v>
      </c>
      <c r="C554" s="230">
        <f t="shared" si="22"/>
        <v>37808.75</v>
      </c>
      <c r="D554" s="20"/>
      <c r="E554" s="46"/>
      <c r="F554" s="46"/>
      <c r="G554" s="46"/>
      <c r="H554" s="46"/>
      <c r="I554" s="6"/>
      <c r="J554" s="230">
        <v>215</v>
      </c>
      <c r="K554" s="125">
        <f t="shared" si="23"/>
        <v>39068.75</v>
      </c>
      <c r="L554" s="20"/>
      <c r="M554" s="46"/>
      <c r="N554" s="46"/>
      <c r="O554" s="46"/>
      <c r="P554" s="297"/>
    </row>
    <row r="555" spans="2:16" x14ac:dyDescent="0.2">
      <c r="B555" s="227">
        <v>216</v>
      </c>
      <c r="C555" s="230">
        <f t="shared" si="22"/>
        <v>37812.25</v>
      </c>
      <c r="D555" s="20"/>
      <c r="E555" s="46"/>
      <c r="F555" s="46"/>
      <c r="G555" s="46"/>
      <c r="H555" s="46"/>
      <c r="I555" s="6"/>
      <c r="J555" s="230">
        <v>216</v>
      </c>
      <c r="K555" s="125">
        <f t="shared" si="23"/>
        <v>39072.25</v>
      </c>
      <c r="L555" s="20"/>
      <c r="M555" s="46"/>
      <c r="N555" s="46"/>
      <c r="O555" s="46"/>
      <c r="P555" s="297"/>
    </row>
    <row r="556" spans="2:16" x14ac:dyDescent="0.2">
      <c r="B556" s="227">
        <v>217</v>
      </c>
      <c r="C556" s="230">
        <f t="shared" si="22"/>
        <v>37815.75</v>
      </c>
      <c r="D556" s="20"/>
      <c r="E556" s="46"/>
      <c r="F556" s="46"/>
      <c r="G556" s="46"/>
      <c r="H556" s="46"/>
      <c r="I556" s="6"/>
      <c r="J556" s="230">
        <v>217</v>
      </c>
      <c r="K556" s="125">
        <f t="shared" si="23"/>
        <v>39075.75</v>
      </c>
      <c r="L556" s="20"/>
      <c r="M556" s="46"/>
      <c r="N556" s="46"/>
      <c r="O556" s="46"/>
      <c r="P556" s="297"/>
    </row>
    <row r="557" spans="2:16" x14ac:dyDescent="0.2">
      <c r="B557" s="227">
        <v>218</v>
      </c>
      <c r="C557" s="230">
        <f t="shared" si="22"/>
        <v>37819.25</v>
      </c>
      <c r="D557" s="20"/>
      <c r="E557" s="46"/>
      <c r="F557" s="46"/>
      <c r="G557" s="46"/>
      <c r="H557" s="46"/>
      <c r="I557" s="6"/>
      <c r="J557" s="230">
        <v>218</v>
      </c>
      <c r="K557" s="125">
        <f t="shared" si="23"/>
        <v>39079.25</v>
      </c>
      <c r="L557" s="20"/>
      <c r="M557" s="46"/>
      <c r="N557" s="46"/>
      <c r="O557" s="46"/>
      <c r="P557" s="297"/>
    </row>
    <row r="558" spans="2:16" x14ac:dyDescent="0.2">
      <c r="B558" s="227">
        <v>219</v>
      </c>
      <c r="C558" s="230">
        <f t="shared" si="22"/>
        <v>37822.75</v>
      </c>
      <c r="D558" s="20"/>
      <c r="E558" s="46"/>
      <c r="F558" s="46"/>
      <c r="G558" s="46"/>
      <c r="H558" s="46"/>
      <c r="I558" s="6"/>
      <c r="J558" s="230">
        <v>219</v>
      </c>
      <c r="K558" s="125">
        <f t="shared" si="23"/>
        <v>39082.75</v>
      </c>
      <c r="L558" s="20"/>
      <c r="M558" s="46"/>
      <c r="N558" s="46"/>
      <c r="O558" s="46"/>
      <c r="P558" s="297"/>
    </row>
    <row r="559" spans="2:16" x14ac:dyDescent="0.2">
      <c r="B559" s="227">
        <v>220</v>
      </c>
      <c r="C559" s="230">
        <f t="shared" si="22"/>
        <v>37826.25</v>
      </c>
      <c r="D559" s="20"/>
      <c r="E559" s="46"/>
      <c r="F559" s="46"/>
      <c r="G559" s="46"/>
      <c r="H559" s="46"/>
      <c r="I559" s="6"/>
      <c r="J559" s="230">
        <v>220</v>
      </c>
      <c r="K559" s="125">
        <f t="shared" si="23"/>
        <v>39086.25</v>
      </c>
      <c r="L559" s="20"/>
      <c r="M559" s="46"/>
      <c r="N559" s="46"/>
      <c r="O559" s="46"/>
      <c r="P559" s="297"/>
    </row>
    <row r="560" spans="2:16" x14ac:dyDescent="0.2">
      <c r="B560" s="227">
        <v>221</v>
      </c>
      <c r="C560" s="230">
        <f t="shared" si="22"/>
        <v>37829.75</v>
      </c>
      <c r="D560" s="20"/>
      <c r="E560" s="46"/>
      <c r="F560" s="46"/>
      <c r="G560" s="46"/>
      <c r="H560" s="46"/>
      <c r="I560" s="6"/>
      <c r="J560" s="230">
        <v>221</v>
      </c>
      <c r="K560" s="125">
        <f t="shared" si="23"/>
        <v>39089.75</v>
      </c>
      <c r="L560" s="20"/>
      <c r="M560" s="46"/>
      <c r="N560" s="46"/>
      <c r="O560" s="46"/>
      <c r="P560" s="297"/>
    </row>
    <row r="561" spans="2:16" x14ac:dyDescent="0.2">
      <c r="B561" s="227">
        <v>222</v>
      </c>
      <c r="C561" s="230">
        <f t="shared" si="22"/>
        <v>37833.25</v>
      </c>
      <c r="D561" s="20"/>
      <c r="E561" s="46"/>
      <c r="F561" s="46"/>
      <c r="G561" s="46"/>
      <c r="H561" s="46"/>
      <c r="I561" s="6"/>
      <c r="J561" s="230">
        <v>222</v>
      </c>
      <c r="K561" s="125">
        <f t="shared" si="23"/>
        <v>39093.25</v>
      </c>
      <c r="L561" s="20"/>
      <c r="M561" s="46"/>
      <c r="N561" s="46"/>
      <c r="O561" s="46"/>
      <c r="P561" s="297"/>
    </row>
    <row r="562" spans="2:16" x14ac:dyDescent="0.2">
      <c r="B562" s="227">
        <v>223</v>
      </c>
      <c r="C562" s="230">
        <f t="shared" si="22"/>
        <v>37836.75</v>
      </c>
      <c r="D562" s="20"/>
      <c r="E562" s="46"/>
      <c r="F562" s="46"/>
      <c r="G562" s="46"/>
      <c r="H562" s="46"/>
      <c r="I562" s="6"/>
      <c r="J562" s="230">
        <v>223</v>
      </c>
      <c r="K562" s="125">
        <f t="shared" si="23"/>
        <v>39096.75</v>
      </c>
      <c r="L562" s="20"/>
      <c r="M562" s="46"/>
      <c r="N562" s="46"/>
      <c r="O562" s="46"/>
      <c r="P562" s="297"/>
    </row>
    <row r="563" spans="2:16" x14ac:dyDescent="0.2">
      <c r="B563" s="227">
        <v>224</v>
      </c>
      <c r="C563" s="230">
        <f t="shared" si="22"/>
        <v>37840.25</v>
      </c>
      <c r="D563" s="20"/>
      <c r="E563" s="46"/>
      <c r="F563" s="46"/>
      <c r="G563" s="46"/>
      <c r="H563" s="46"/>
      <c r="I563" s="6"/>
      <c r="J563" s="230">
        <v>224</v>
      </c>
      <c r="K563" s="125">
        <f t="shared" si="23"/>
        <v>39100.25</v>
      </c>
      <c r="L563" s="20"/>
      <c r="M563" s="46"/>
      <c r="N563" s="46"/>
      <c r="O563" s="46"/>
      <c r="P563" s="297"/>
    </row>
    <row r="564" spans="2:16" x14ac:dyDescent="0.2">
      <c r="B564" s="227">
        <v>225</v>
      </c>
      <c r="C564" s="230">
        <f t="shared" si="22"/>
        <v>37843.75</v>
      </c>
      <c r="D564" s="20"/>
      <c r="E564" s="46"/>
      <c r="F564" s="46"/>
      <c r="G564" s="46"/>
      <c r="H564" s="46"/>
      <c r="I564" s="6"/>
      <c r="J564" s="230">
        <v>225</v>
      </c>
      <c r="K564" s="125">
        <f t="shared" si="23"/>
        <v>39103.75</v>
      </c>
      <c r="L564" s="20"/>
      <c r="M564" s="46"/>
      <c r="N564" s="46"/>
      <c r="O564" s="46"/>
      <c r="P564" s="297"/>
    </row>
    <row r="565" spans="2:16" x14ac:dyDescent="0.2">
      <c r="B565" s="227">
        <v>226</v>
      </c>
      <c r="C565" s="230">
        <f t="shared" si="22"/>
        <v>37847.25</v>
      </c>
      <c r="D565" s="20"/>
      <c r="E565" s="46"/>
      <c r="F565" s="46"/>
      <c r="G565" s="46"/>
      <c r="H565" s="46"/>
      <c r="I565" s="6"/>
      <c r="J565" s="230">
        <v>226</v>
      </c>
      <c r="K565" s="125">
        <f t="shared" si="23"/>
        <v>39107.25</v>
      </c>
      <c r="L565" s="20"/>
      <c r="M565" s="46"/>
      <c r="N565" s="46"/>
      <c r="O565" s="46"/>
      <c r="P565" s="297"/>
    </row>
    <row r="566" spans="2:16" x14ac:dyDescent="0.2">
      <c r="B566" s="227">
        <v>227</v>
      </c>
      <c r="C566" s="230">
        <f t="shared" si="22"/>
        <v>37850.75</v>
      </c>
      <c r="D566" s="20"/>
      <c r="E566" s="46"/>
      <c r="F566" s="46"/>
      <c r="G566" s="46"/>
      <c r="H566" s="46"/>
      <c r="I566" s="6"/>
      <c r="J566" s="230">
        <v>227</v>
      </c>
      <c r="K566" s="125">
        <f t="shared" si="23"/>
        <v>39110.75</v>
      </c>
      <c r="L566" s="20"/>
      <c r="M566" s="46"/>
      <c r="N566" s="46"/>
      <c r="O566" s="46"/>
      <c r="P566" s="297"/>
    </row>
    <row r="567" spans="2:16" x14ac:dyDescent="0.2">
      <c r="B567" s="227">
        <v>228</v>
      </c>
      <c r="C567" s="230">
        <f t="shared" si="22"/>
        <v>37854.25</v>
      </c>
      <c r="D567" s="20"/>
      <c r="E567" s="46"/>
      <c r="F567" s="46"/>
      <c r="G567" s="46"/>
      <c r="H567" s="46"/>
      <c r="I567" s="6"/>
      <c r="J567" s="230">
        <v>228</v>
      </c>
      <c r="K567" s="125">
        <f t="shared" si="23"/>
        <v>39114.25</v>
      </c>
      <c r="L567" s="20"/>
      <c r="M567" s="46"/>
      <c r="N567" s="46"/>
      <c r="O567" s="46"/>
      <c r="P567" s="297"/>
    </row>
    <row r="568" spans="2:16" x14ac:dyDescent="0.2">
      <c r="B568" s="227">
        <v>229</v>
      </c>
      <c r="C568" s="230">
        <f t="shared" si="22"/>
        <v>37857.75</v>
      </c>
      <c r="D568" s="20"/>
      <c r="E568" s="46"/>
      <c r="F568" s="46"/>
      <c r="G568" s="46"/>
      <c r="H568" s="46"/>
      <c r="I568" s="6"/>
      <c r="J568" s="230">
        <v>229</v>
      </c>
      <c r="K568" s="125">
        <f t="shared" si="23"/>
        <v>39117.75</v>
      </c>
      <c r="L568" s="20"/>
      <c r="M568" s="46"/>
      <c r="N568" s="46"/>
      <c r="O568" s="46"/>
      <c r="P568" s="297"/>
    </row>
    <row r="569" spans="2:16" x14ac:dyDescent="0.2">
      <c r="B569" s="227">
        <v>230</v>
      </c>
      <c r="C569" s="230">
        <f t="shared" si="22"/>
        <v>37861.25</v>
      </c>
      <c r="D569" s="20"/>
      <c r="E569" s="46"/>
      <c r="F569" s="46"/>
      <c r="G569" s="46"/>
      <c r="H569" s="46"/>
      <c r="I569" s="6"/>
      <c r="J569" s="230">
        <v>230</v>
      </c>
      <c r="K569" s="125">
        <f t="shared" si="23"/>
        <v>39121.25</v>
      </c>
      <c r="L569" s="20"/>
      <c r="M569" s="46"/>
      <c r="N569" s="46"/>
      <c r="O569" s="46"/>
      <c r="P569" s="297"/>
    </row>
    <row r="570" spans="2:16" x14ac:dyDescent="0.2">
      <c r="B570" s="227">
        <v>231</v>
      </c>
      <c r="C570" s="230">
        <f t="shared" si="22"/>
        <v>37864.75</v>
      </c>
      <c r="D570" s="20"/>
      <c r="E570" s="46"/>
      <c r="F570" s="46"/>
      <c r="G570" s="46"/>
      <c r="H570" s="46"/>
      <c r="I570" s="6"/>
      <c r="J570" s="230">
        <v>231</v>
      </c>
      <c r="K570" s="125">
        <f t="shared" si="23"/>
        <v>39124.75</v>
      </c>
      <c r="L570" s="20"/>
      <c r="M570" s="46"/>
      <c r="N570" s="46"/>
      <c r="O570" s="46"/>
      <c r="P570" s="297"/>
    </row>
    <row r="571" spans="2:16" x14ac:dyDescent="0.2">
      <c r="B571" s="227">
        <v>232</v>
      </c>
      <c r="C571" s="230">
        <f t="shared" si="22"/>
        <v>37868.25</v>
      </c>
      <c r="D571" s="20"/>
      <c r="E571" s="46"/>
      <c r="F571" s="46"/>
      <c r="G571" s="46"/>
      <c r="H571" s="46"/>
      <c r="I571" s="6"/>
      <c r="J571" s="230">
        <v>232</v>
      </c>
      <c r="K571" s="125">
        <f t="shared" si="23"/>
        <v>39128.25</v>
      </c>
      <c r="L571" s="20"/>
      <c r="M571" s="46"/>
      <c r="N571" s="46"/>
      <c r="O571" s="46"/>
      <c r="P571" s="297"/>
    </row>
    <row r="572" spans="2:16" x14ac:dyDescent="0.2">
      <c r="B572" s="227">
        <v>233</v>
      </c>
      <c r="C572" s="230">
        <f t="shared" si="22"/>
        <v>37871.75</v>
      </c>
      <c r="D572" s="20"/>
      <c r="E572" s="46"/>
      <c r="F572" s="46"/>
      <c r="G572" s="46"/>
      <c r="H572" s="46"/>
      <c r="I572" s="6"/>
      <c r="J572" s="230">
        <v>233</v>
      </c>
      <c r="K572" s="125">
        <f t="shared" si="23"/>
        <v>39131.75</v>
      </c>
      <c r="L572" s="20"/>
      <c r="M572" s="46"/>
      <c r="N572" s="46"/>
      <c r="O572" s="46"/>
      <c r="P572" s="297"/>
    </row>
    <row r="573" spans="2:16" x14ac:dyDescent="0.2">
      <c r="B573" s="227">
        <v>234</v>
      </c>
      <c r="C573" s="230">
        <f t="shared" si="22"/>
        <v>37875.25</v>
      </c>
      <c r="D573" s="20"/>
      <c r="E573" s="46"/>
      <c r="F573" s="46"/>
      <c r="G573" s="46"/>
      <c r="H573" s="46"/>
      <c r="I573" s="6"/>
      <c r="J573" s="230">
        <v>234</v>
      </c>
      <c r="K573" s="125">
        <f t="shared" si="23"/>
        <v>39135.25</v>
      </c>
      <c r="L573" s="20"/>
      <c r="M573" s="46"/>
      <c r="N573" s="46"/>
      <c r="O573" s="46"/>
      <c r="P573" s="297"/>
    </row>
    <row r="574" spans="2:16" x14ac:dyDescent="0.2">
      <c r="B574" s="227">
        <v>235</v>
      </c>
      <c r="C574" s="230">
        <f t="shared" si="22"/>
        <v>37878.75</v>
      </c>
      <c r="D574" s="20"/>
      <c r="E574" s="46"/>
      <c r="F574" s="46"/>
      <c r="G574" s="46"/>
      <c r="H574" s="46"/>
      <c r="I574" s="6"/>
      <c r="J574" s="230">
        <v>235</v>
      </c>
      <c r="K574" s="125">
        <f t="shared" si="23"/>
        <v>39138.75</v>
      </c>
      <c r="L574" s="20"/>
      <c r="M574" s="46"/>
      <c r="N574" s="46"/>
      <c r="O574" s="46"/>
      <c r="P574" s="297"/>
    </row>
    <row r="575" spans="2:16" x14ac:dyDescent="0.2">
      <c r="B575" s="227">
        <v>236</v>
      </c>
      <c r="C575" s="230">
        <f t="shared" si="22"/>
        <v>37882.25</v>
      </c>
      <c r="D575" s="20"/>
      <c r="E575" s="46"/>
      <c r="F575" s="46"/>
      <c r="G575" s="46"/>
      <c r="H575" s="46"/>
      <c r="I575" s="6"/>
      <c r="J575" s="230">
        <v>236</v>
      </c>
      <c r="K575" s="125">
        <f t="shared" si="23"/>
        <v>39142.25</v>
      </c>
      <c r="L575" s="20"/>
      <c r="M575" s="46"/>
      <c r="N575" s="46"/>
      <c r="O575" s="46"/>
      <c r="P575" s="297"/>
    </row>
    <row r="576" spans="2:16" x14ac:dyDescent="0.2">
      <c r="B576" s="227">
        <v>237</v>
      </c>
      <c r="C576" s="230">
        <f t="shared" si="22"/>
        <v>37885.75</v>
      </c>
      <c r="D576" s="20"/>
      <c r="E576" s="46"/>
      <c r="F576" s="46"/>
      <c r="G576" s="46"/>
      <c r="H576" s="46"/>
      <c r="I576" s="6"/>
      <c r="J576" s="230">
        <v>237</v>
      </c>
      <c r="K576" s="125">
        <f t="shared" si="23"/>
        <v>39145.75</v>
      </c>
      <c r="L576" s="20"/>
      <c r="M576" s="46"/>
      <c r="N576" s="46"/>
      <c r="O576" s="46"/>
      <c r="P576" s="297"/>
    </row>
    <row r="577" spans="2:16" x14ac:dyDescent="0.2">
      <c r="B577" s="227">
        <v>238</v>
      </c>
      <c r="C577" s="230">
        <f t="shared" si="22"/>
        <v>37889.25</v>
      </c>
      <c r="D577" s="20"/>
      <c r="E577" s="46"/>
      <c r="F577" s="46"/>
      <c r="G577" s="46"/>
      <c r="H577" s="46"/>
      <c r="I577" s="6"/>
      <c r="J577" s="230">
        <v>238</v>
      </c>
      <c r="K577" s="125">
        <f t="shared" si="23"/>
        <v>39149.25</v>
      </c>
      <c r="L577" s="20"/>
      <c r="M577" s="46"/>
      <c r="N577" s="46"/>
      <c r="O577" s="46"/>
      <c r="P577" s="297"/>
    </row>
    <row r="578" spans="2:16" x14ac:dyDescent="0.2">
      <c r="B578" s="227">
        <v>239</v>
      </c>
      <c r="C578" s="230">
        <f t="shared" si="22"/>
        <v>37892.75</v>
      </c>
      <c r="D578" s="20"/>
      <c r="E578" s="46"/>
      <c r="F578" s="46"/>
      <c r="G578" s="46"/>
      <c r="H578" s="46"/>
      <c r="I578" s="6"/>
      <c r="J578" s="230">
        <v>239</v>
      </c>
      <c r="K578" s="125">
        <f t="shared" si="23"/>
        <v>39152.75</v>
      </c>
      <c r="L578" s="20"/>
      <c r="M578" s="46"/>
      <c r="N578" s="46"/>
      <c r="O578" s="46"/>
      <c r="P578" s="297"/>
    </row>
    <row r="579" spans="2:16" x14ac:dyDescent="0.2">
      <c r="B579" s="227">
        <v>240</v>
      </c>
      <c r="C579" s="230">
        <f t="shared" si="22"/>
        <v>37896.25</v>
      </c>
      <c r="D579" s="20"/>
      <c r="E579" s="46"/>
      <c r="F579" s="46"/>
      <c r="G579" s="46"/>
      <c r="H579" s="46"/>
      <c r="I579" s="6"/>
      <c r="J579" s="230">
        <v>240</v>
      </c>
      <c r="K579" s="125">
        <f t="shared" si="23"/>
        <v>39156.25</v>
      </c>
      <c r="L579" s="20"/>
      <c r="M579" s="46"/>
      <c r="N579" s="46"/>
      <c r="O579" s="46"/>
      <c r="P579" s="297"/>
    </row>
    <row r="580" spans="2:16" x14ac:dyDescent="0.2">
      <c r="B580" s="227">
        <v>241</v>
      </c>
      <c r="C580" s="230">
        <f t="shared" si="22"/>
        <v>37899.75</v>
      </c>
      <c r="D580" s="20"/>
      <c r="E580" s="46"/>
      <c r="F580" s="46"/>
      <c r="G580" s="46"/>
      <c r="H580" s="46"/>
      <c r="I580" s="6"/>
      <c r="J580" s="230">
        <v>241</v>
      </c>
      <c r="K580" s="125">
        <f t="shared" si="23"/>
        <v>39159.75</v>
      </c>
      <c r="L580" s="20"/>
      <c r="M580" s="46"/>
      <c r="N580" s="46"/>
      <c r="O580" s="46"/>
      <c r="P580" s="297"/>
    </row>
    <row r="581" spans="2:16" x14ac:dyDescent="0.2">
      <c r="B581" s="227">
        <v>242</v>
      </c>
      <c r="C581" s="230">
        <f t="shared" si="22"/>
        <v>37903.25</v>
      </c>
      <c r="D581" s="20"/>
      <c r="E581" s="46"/>
      <c r="F581" s="46"/>
      <c r="G581" s="46"/>
      <c r="H581" s="46"/>
      <c r="I581" s="6"/>
      <c r="J581" s="230">
        <v>242</v>
      </c>
      <c r="K581" s="125">
        <f t="shared" si="23"/>
        <v>39163.25</v>
      </c>
      <c r="L581" s="20"/>
      <c r="M581" s="46"/>
      <c r="N581" s="46"/>
      <c r="O581" s="46"/>
      <c r="P581" s="297"/>
    </row>
    <row r="582" spans="2:16" x14ac:dyDescent="0.2">
      <c r="B582" s="227">
        <v>243</v>
      </c>
      <c r="C582" s="230">
        <f t="shared" si="22"/>
        <v>37906.75</v>
      </c>
      <c r="D582" s="20"/>
      <c r="E582" s="46"/>
      <c r="F582" s="46"/>
      <c r="G582" s="46"/>
      <c r="H582" s="46"/>
      <c r="I582" s="6"/>
      <c r="J582" s="230">
        <v>243</v>
      </c>
      <c r="K582" s="125">
        <f t="shared" si="23"/>
        <v>39166.75</v>
      </c>
      <c r="L582" s="20"/>
      <c r="M582" s="46"/>
      <c r="N582" s="46"/>
      <c r="O582" s="46"/>
      <c r="P582" s="297"/>
    </row>
    <row r="583" spans="2:16" x14ac:dyDescent="0.2">
      <c r="B583" s="227">
        <v>244</v>
      </c>
      <c r="C583" s="230">
        <f t="shared" si="22"/>
        <v>37910.25</v>
      </c>
      <c r="D583" s="20"/>
      <c r="E583" s="46"/>
      <c r="F583" s="46"/>
      <c r="G583" s="46"/>
      <c r="H583" s="46"/>
      <c r="I583" s="6"/>
      <c r="J583" s="230">
        <v>244</v>
      </c>
      <c r="K583" s="125">
        <f t="shared" si="23"/>
        <v>39170.25</v>
      </c>
      <c r="L583" s="20"/>
      <c r="M583" s="46"/>
      <c r="N583" s="46"/>
      <c r="O583" s="46"/>
      <c r="P583" s="297"/>
    </row>
    <row r="584" spans="2:16" x14ac:dyDescent="0.2">
      <c r="B584" s="227">
        <v>245</v>
      </c>
      <c r="C584" s="230">
        <f t="shared" si="22"/>
        <v>37913.75</v>
      </c>
      <c r="D584" s="20"/>
      <c r="E584" s="46"/>
      <c r="F584" s="46"/>
      <c r="G584" s="46"/>
      <c r="H584" s="46"/>
      <c r="I584" s="6"/>
      <c r="J584" s="230">
        <v>245</v>
      </c>
      <c r="K584" s="125">
        <f t="shared" si="23"/>
        <v>39173.75</v>
      </c>
      <c r="L584" s="20"/>
      <c r="M584" s="46"/>
      <c r="N584" s="46"/>
      <c r="O584" s="46"/>
      <c r="P584" s="297"/>
    </row>
    <row r="585" spans="2:16" x14ac:dyDescent="0.2">
      <c r="B585" s="227">
        <v>246</v>
      </c>
      <c r="C585" s="230">
        <f t="shared" si="22"/>
        <v>37917.25</v>
      </c>
      <c r="D585" s="20"/>
      <c r="E585" s="46"/>
      <c r="F585" s="46"/>
      <c r="G585" s="46"/>
      <c r="H585" s="46"/>
      <c r="I585" s="6"/>
      <c r="J585" s="230">
        <v>246</v>
      </c>
      <c r="K585" s="125">
        <f t="shared" si="23"/>
        <v>39177.25</v>
      </c>
      <c r="L585" s="20"/>
      <c r="M585" s="46"/>
      <c r="N585" s="46"/>
      <c r="O585" s="46"/>
      <c r="P585" s="297"/>
    </row>
    <row r="586" spans="2:16" x14ac:dyDescent="0.2">
      <c r="B586" s="227">
        <v>247</v>
      </c>
      <c r="C586" s="230">
        <f t="shared" si="22"/>
        <v>37920.75</v>
      </c>
      <c r="D586" s="20"/>
      <c r="E586" s="46"/>
      <c r="F586" s="46"/>
      <c r="G586" s="46"/>
      <c r="H586" s="46"/>
      <c r="I586" s="6"/>
      <c r="J586" s="230">
        <v>247</v>
      </c>
      <c r="K586" s="125">
        <f t="shared" si="23"/>
        <v>39180.75</v>
      </c>
      <c r="L586" s="20"/>
      <c r="M586" s="46"/>
      <c r="N586" s="46"/>
      <c r="O586" s="46"/>
      <c r="P586" s="297"/>
    </row>
    <row r="587" spans="2:16" x14ac:dyDescent="0.2">
      <c r="B587" s="227">
        <v>248</v>
      </c>
      <c r="C587" s="230">
        <f t="shared" si="22"/>
        <v>37924.25</v>
      </c>
      <c r="D587" s="20"/>
      <c r="E587" s="46"/>
      <c r="F587" s="46"/>
      <c r="G587" s="46"/>
      <c r="H587" s="46"/>
      <c r="I587" s="6"/>
      <c r="J587" s="230">
        <v>248</v>
      </c>
      <c r="K587" s="125">
        <f t="shared" si="23"/>
        <v>39184.25</v>
      </c>
      <c r="L587" s="20"/>
      <c r="M587" s="46"/>
      <c r="N587" s="46"/>
      <c r="O587" s="46"/>
      <c r="P587" s="297"/>
    </row>
    <row r="588" spans="2:16" x14ac:dyDescent="0.2">
      <c r="B588" s="227">
        <v>249</v>
      </c>
      <c r="C588" s="230">
        <f t="shared" si="22"/>
        <v>37927.75</v>
      </c>
      <c r="D588" s="20"/>
      <c r="E588" s="46"/>
      <c r="F588" s="46"/>
      <c r="G588" s="46"/>
      <c r="H588" s="46"/>
      <c r="I588" s="6"/>
      <c r="J588" s="230">
        <v>249</v>
      </c>
      <c r="K588" s="125">
        <f t="shared" si="23"/>
        <v>39187.75</v>
      </c>
      <c r="L588" s="20"/>
      <c r="M588" s="46"/>
      <c r="N588" s="46"/>
      <c r="O588" s="46"/>
      <c r="P588" s="297"/>
    </row>
    <row r="589" spans="2:16" x14ac:dyDescent="0.2">
      <c r="B589" s="227">
        <v>250</v>
      </c>
      <c r="C589" s="230">
        <f t="shared" si="22"/>
        <v>37931.25</v>
      </c>
      <c r="D589" s="20"/>
      <c r="E589" s="46"/>
      <c r="F589" s="46"/>
      <c r="G589" s="46"/>
      <c r="H589" s="46"/>
      <c r="I589" s="6"/>
      <c r="J589" s="230">
        <v>250</v>
      </c>
      <c r="K589" s="125">
        <f t="shared" si="23"/>
        <v>39191.25</v>
      </c>
      <c r="L589" s="20"/>
      <c r="M589" s="46"/>
      <c r="N589" s="46"/>
      <c r="O589" s="46"/>
      <c r="P589" s="297"/>
    </row>
    <row r="590" spans="2:16" x14ac:dyDescent="0.2">
      <c r="B590" s="227">
        <v>251</v>
      </c>
      <c r="C590" s="230">
        <f t="shared" si="22"/>
        <v>37934.75</v>
      </c>
      <c r="D590" s="20"/>
      <c r="E590" s="46"/>
      <c r="F590" s="46"/>
      <c r="G590" s="46"/>
      <c r="H590" s="46"/>
      <c r="I590" s="6"/>
      <c r="J590" s="230">
        <v>251</v>
      </c>
      <c r="K590" s="125">
        <f t="shared" si="23"/>
        <v>39194.75</v>
      </c>
      <c r="L590" s="20"/>
      <c r="M590" s="46"/>
      <c r="N590" s="46"/>
      <c r="O590" s="46"/>
      <c r="P590" s="297"/>
    </row>
    <row r="591" spans="2:16" x14ac:dyDescent="0.2">
      <c r="B591" s="227">
        <v>252</v>
      </c>
      <c r="C591" s="230">
        <f t="shared" si="22"/>
        <v>37938.25</v>
      </c>
      <c r="D591" s="20"/>
      <c r="E591" s="46"/>
      <c r="F591" s="46"/>
      <c r="G591" s="46"/>
      <c r="H591" s="46"/>
      <c r="I591" s="6"/>
      <c r="J591" s="230">
        <v>252</v>
      </c>
      <c r="K591" s="125">
        <f t="shared" si="23"/>
        <v>39198.25</v>
      </c>
      <c r="L591" s="20"/>
      <c r="M591" s="46"/>
      <c r="N591" s="46"/>
      <c r="O591" s="46"/>
      <c r="P591" s="297"/>
    </row>
    <row r="592" spans="2:16" x14ac:dyDescent="0.2">
      <c r="B592" s="227">
        <v>253</v>
      </c>
      <c r="C592" s="230">
        <f t="shared" si="22"/>
        <v>37941.75</v>
      </c>
      <c r="D592" s="20"/>
      <c r="E592" s="46"/>
      <c r="F592" s="46"/>
      <c r="G592" s="46"/>
      <c r="H592" s="46"/>
      <c r="I592" s="6"/>
      <c r="J592" s="230">
        <v>253</v>
      </c>
      <c r="K592" s="125">
        <f t="shared" si="23"/>
        <v>39201.75</v>
      </c>
      <c r="L592" s="20"/>
      <c r="M592" s="46"/>
      <c r="N592" s="46"/>
      <c r="O592" s="46"/>
      <c r="P592" s="297"/>
    </row>
    <row r="593" spans="2:16" x14ac:dyDescent="0.2">
      <c r="B593" s="227">
        <v>254</v>
      </c>
      <c r="C593" s="230">
        <f t="shared" si="22"/>
        <v>37945.25</v>
      </c>
      <c r="D593" s="20"/>
      <c r="E593" s="46"/>
      <c r="F593" s="46"/>
      <c r="G593" s="46"/>
      <c r="H593" s="46"/>
      <c r="I593" s="6"/>
      <c r="J593" s="230">
        <v>254</v>
      </c>
      <c r="K593" s="125">
        <f t="shared" si="23"/>
        <v>39205.25</v>
      </c>
      <c r="L593" s="20"/>
      <c r="M593" s="46"/>
      <c r="N593" s="46"/>
      <c r="O593" s="46"/>
      <c r="P593" s="297"/>
    </row>
    <row r="594" spans="2:16" x14ac:dyDescent="0.2">
      <c r="B594" s="227">
        <v>255</v>
      </c>
      <c r="C594" s="230">
        <f t="shared" si="22"/>
        <v>37948.75</v>
      </c>
      <c r="D594" s="20"/>
      <c r="E594" s="46"/>
      <c r="F594" s="46"/>
      <c r="G594" s="46"/>
      <c r="H594" s="46"/>
      <c r="I594" s="6"/>
      <c r="J594" s="230">
        <v>255</v>
      </c>
      <c r="K594" s="125">
        <f t="shared" si="23"/>
        <v>39208.75</v>
      </c>
      <c r="L594" s="20"/>
      <c r="M594" s="46"/>
      <c r="N594" s="46"/>
      <c r="O594" s="46"/>
      <c r="P594" s="297"/>
    </row>
    <row r="595" spans="2:16" x14ac:dyDescent="0.2">
      <c r="B595" s="227">
        <v>256</v>
      </c>
      <c r="C595" s="230">
        <f t="shared" si="22"/>
        <v>37952.25</v>
      </c>
      <c r="D595" s="20"/>
      <c r="E595" s="46"/>
      <c r="F595" s="46"/>
      <c r="G595" s="46"/>
      <c r="H595" s="46"/>
      <c r="I595" s="6"/>
      <c r="J595" s="230">
        <v>256</v>
      </c>
      <c r="K595" s="125">
        <f t="shared" si="23"/>
        <v>39212.25</v>
      </c>
      <c r="L595" s="20"/>
      <c r="M595" s="46"/>
      <c r="N595" s="46"/>
      <c r="O595" s="46"/>
      <c r="P595" s="297"/>
    </row>
    <row r="596" spans="2:16" x14ac:dyDescent="0.2">
      <c r="B596" s="227">
        <v>257</v>
      </c>
      <c r="C596" s="230">
        <f t="shared" si="22"/>
        <v>37955.75</v>
      </c>
      <c r="D596" s="20"/>
      <c r="E596" s="46"/>
      <c r="F596" s="46"/>
      <c r="G596" s="46"/>
      <c r="H596" s="46"/>
      <c r="I596" s="6"/>
      <c r="J596" s="230">
        <v>257</v>
      </c>
      <c r="K596" s="125">
        <f t="shared" si="23"/>
        <v>39215.75</v>
      </c>
      <c r="L596" s="20"/>
      <c r="M596" s="46"/>
      <c r="N596" s="46"/>
      <c r="O596" s="46"/>
      <c r="P596" s="297"/>
    </row>
    <row r="597" spans="2:16" x14ac:dyDescent="0.2">
      <c r="B597" s="227">
        <v>258</v>
      </c>
      <c r="C597" s="230">
        <f t="shared" si="22"/>
        <v>37959.25</v>
      </c>
      <c r="D597" s="20"/>
      <c r="E597" s="46"/>
      <c r="F597" s="46"/>
      <c r="G597" s="46"/>
      <c r="H597" s="46"/>
      <c r="I597" s="6"/>
      <c r="J597" s="230">
        <v>258</v>
      </c>
      <c r="K597" s="125">
        <f t="shared" si="23"/>
        <v>39219.25</v>
      </c>
      <c r="L597" s="20"/>
      <c r="M597" s="46"/>
      <c r="N597" s="46"/>
      <c r="O597" s="46"/>
      <c r="P597" s="297"/>
    </row>
    <row r="598" spans="2:16" x14ac:dyDescent="0.2">
      <c r="B598" s="227">
        <v>259</v>
      </c>
      <c r="C598" s="230">
        <f t="shared" ref="C598:C659" si="24">38248-1191.75+B598*3.5</f>
        <v>37962.75</v>
      </c>
      <c r="D598" s="20"/>
      <c r="E598" s="46"/>
      <c r="F598" s="46"/>
      <c r="G598" s="46"/>
      <c r="H598" s="46"/>
      <c r="I598" s="6"/>
      <c r="J598" s="230">
        <v>259</v>
      </c>
      <c r="K598" s="125">
        <f t="shared" ref="K598:K659" si="25">38248+68.25+J598*3.5</f>
        <v>39222.75</v>
      </c>
      <c r="L598" s="20"/>
      <c r="M598" s="46"/>
      <c r="N598" s="46"/>
      <c r="O598" s="46"/>
      <c r="P598" s="297"/>
    </row>
    <row r="599" spans="2:16" x14ac:dyDescent="0.2">
      <c r="B599" s="227">
        <v>260</v>
      </c>
      <c r="C599" s="230">
        <f t="shared" si="24"/>
        <v>37966.25</v>
      </c>
      <c r="D599" s="20"/>
      <c r="E599" s="46"/>
      <c r="F599" s="46"/>
      <c r="G599" s="46"/>
      <c r="H599" s="46"/>
      <c r="I599" s="6"/>
      <c r="J599" s="230">
        <v>260</v>
      </c>
      <c r="K599" s="125">
        <f t="shared" si="25"/>
        <v>39226.25</v>
      </c>
      <c r="L599" s="20"/>
      <c r="M599" s="46"/>
      <c r="N599" s="46"/>
      <c r="O599" s="46"/>
      <c r="P599" s="297"/>
    </row>
    <row r="600" spans="2:16" x14ac:dyDescent="0.2">
      <c r="B600" s="227">
        <v>261</v>
      </c>
      <c r="C600" s="230">
        <f t="shared" si="24"/>
        <v>37969.75</v>
      </c>
      <c r="D600" s="20"/>
      <c r="E600" s="46"/>
      <c r="F600" s="46"/>
      <c r="G600" s="46"/>
      <c r="H600" s="46"/>
      <c r="I600" s="6"/>
      <c r="J600" s="230">
        <v>261</v>
      </c>
      <c r="K600" s="125">
        <f t="shared" si="25"/>
        <v>39229.75</v>
      </c>
      <c r="L600" s="20"/>
      <c r="M600" s="46"/>
      <c r="N600" s="46"/>
      <c r="O600" s="46"/>
      <c r="P600" s="297"/>
    </row>
    <row r="601" spans="2:16" x14ac:dyDescent="0.2">
      <c r="B601" s="227">
        <v>262</v>
      </c>
      <c r="C601" s="230">
        <f t="shared" si="24"/>
        <v>37973.25</v>
      </c>
      <c r="D601" s="20"/>
      <c r="E601" s="46"/>
      <c r="F601" s="46"/>
      <c r="G601" s="46"/>
      <c r="H601" s="46"/>
      <c r="I601" s="6"/>
      <c r="J601" s="230">
        <v>262</v>
      </c>
      <c r="K601" s="125">
        <f t="shared" si="25"/>
        <v>39233.25</v>
      </c>
      <c r="L601" s="20"/>
      <c r="M601" s="46"/>
      <c r="N601" s="46"/>
      <c r="O601" s="46"/>
      <c r="P601" s="297"/>
    </row>
    <row r="602" spans="2:16" x14ac:dyDescent="0.2">
      <c r="B602" s="227">
        <v>263</v>
      </c>
      <c r="C602" s="230">
        <f t="shared" si="24"/>
        <v>37976.75</v>
      </c>
      <c r="D602" s="20"/>
      <c r="E602" s="46"/>
      <c r="F602" s="46"/>
      <c r="G602" s="46"/>
      <c r="H602" s="46"/>
      <c r="I602" s="6"/>
      <c r="J602" s="230">
        <v>263</v>
      </c>
      <c r="K602" s="125">
        <f t="shared" si="25"/>
        <v>39236.75</v>
      </c>
      <c r="L602" s="20"/>
      <c r="M602" s="46"/>
      <c r="N602" s="46"/>
      <c r="O602" s="46"/>
      <c r="P602" s="297"/>
    </row>
    <row r="603" spans="2:16" x14ac:dyDescent="0.2">
      <c r="B603" s="227">
        <v>264</v>
      </c>
      <c r="C603" s="230">
        <f t="shared" si="24"/>
        <v>37980.25</v>
      </c>
      <c r="D603" s="20"/>
      <c r="E603" s="46"/>
      <c r="F603" s="46"/>
      <c r="G603" s="46"/>
      <c r="H603" s="46"/>
      <c r="I603" s="6"/>
      <c r="J603" s="230">
        <v>264</v>
      </c>
      <c r="K603" s="125">
        <f t="shared" si="25"/>
        <v>39240.25</v>
      </c>
      <c r="L603" s="20"/>
      <c r="M603" s="46"/>
      <c r="N603" s="46"/>
      <c r="O603" s="46"/>
      <c r="P603" s="297"/>
    </row>
    <row r="604" spans="2:16" x14ac:dyDescent="0.2">
      <c r="B604" s="227">
        <v>265</v>
      </c>
      <c r="C604" s="230">
        <f t="shared" si="24"/>
        <v>37983.75</v>
      </c>
      <c r="D604" s="20"/>
      <c r="E604" s="46"/>
      <c r="F604" s="46"/>
      <c r="G604" s="46"/>
      <c r="H604" s="46"/>
      <c r="I604" s="6"/>
      <c r="J604" s="230">
        <v>265</v>
      </c>
      <c r="K604" s="125">
        <f t="shared" si="25"/>
        <v>39243.75</v>
      </c>
      <c r="L604" s="20"/>
      <c r="M604" s="46"/>
      <c r="N604" s="46"/>
      <c r="O604" s="46"/>
      <c r="P604" s="297"/>
    </row>
    <row r="605" spans="2:16" x14ac:dyDescent="0.2">
      <c r="B605" s="227">
        <v>266</v>
      </c>
      <c r="C605" s="230">
        <f t="shared" si="24"/>
        <v>37987.25</v>
      </c>
      <c r="D605" s="20"/>
      <c r="E605" s="46"/>
      <c r="F605" s="46"/>
      <c r="G605" s="46"/>
      <c r="H605" s="46"/>
      <c r="I605" s="6"/>
      <c r="J605" s="230">
        <v>266</v>
      </c>
      <c r="K605" s="125">
        <f t="shared" si="25"/>
        <v>39247.25</v>
      </c>
      <c r="L605" s="20"/>
      <c r="M605" s="46"/>
      <c r="N605" s="46"/>
      <c r="O605" s="46"/>
      <c r="P605" s="297"/>
    </row>
    <row r="606" spans="2:16" x14ac:dyDescent="0.2">
      <c r="B606" s="227">
        <v>267</v>
      </c>
      <c r="C606" s="230">
        <f t="shared" si="24"/>
        <v>37990.75</v>
      </c>
      <c r="D606" s="20"/>
      <c r="E606" s="46"/>
      <c r="F606" s="46"/>
      <c r="G606" s="46"/>
      <c r="H606" s="46"/>
      <c r="I606" s="6"/>
      <c r="J606" s="230">
        <v>267</v>
      </c>
      <c r="K606" s="125">
        <f t="shared" si="25"/>
        <v>39250.75</v>
      </c>
      <c r="L606" s="20"/>
      <c r="M606" s="46"/>
      <c r="N606" s="46"/>
      <c r="O606" s="46"/>
      <c r="P606" s="297"/>
    </row>
    <row r="607" spans="2:16" x14ac:dyDescent="0.2">
      <c r="B607" s="227">
        <v>268</v>
      </c>
      <c r="C607" s="230">
        <f t="shared" si="24"/>
        <v>37994.25</v>
      </c>
      <c r="D607" s="20"/>
      <c r="E607" s="46"/>
      <c r="F607" s="46"/>
      <c r="G607" s="46"/>
      <c r="H607" s="46"/>
      <c r="I607" s="6"/>
      <c r="J607" s="230">
        <v>268</v>
      </c>
      <c r="K607" s="125">
        <f t="shared" si="25"/>
        <v>39254.25</v>
      </c>
      <c r="L607" s="20"/>
      <c r="M607" s="46"/>
      <c r="N607" s="46"/>
      <c r="O607" s="46"/>
      <c r="P607" s="297"/>
    </row>
    <row r="608" spans="2:16" x14ac:dyDescent="0.2">
      <c r="B608" s="227">
        <v>269</v>
      </c>
      <c r="C608" s="230">
        <f t="shared" si="24"/>
        <v>37997.75</v>
      </c>
      <c r="D608" s="20"/>
      <c r="E608" s="46"/>
      <c r="F608" s="46"/>
      <c r="G608" s="46"/>
      <c r="H608" s="46"/>
      <c r="I608" s="6"/>
      <c r="J608" s="230">
        <v>269</v>
      </c>
      <c r="K608" s="125">
        <f t="shared" si="25"/>
        <v>39257.75</v>
      </c>
      <c r="L608" s="20"/>
      <c r="M608" s="46"/>
      <c r="N608" s="46"/>
      <c r="O608" s="46"/>
      <c r="P608" s="297"/>
    </row>
    <row r="609" spans="2:16" x14ac:dyDescent="0.2">
      <c r="B609" s="227">
        <v>270</v>
      </c>
      <c r="C609" s="230">
        <f t="shared" si="24"/>
        <v>38001.25</v>
      </c>
      <c r="D609" s="20"/>
      <c r="E609" s="46"/>
      <c r="F609" s="46"/>
      <c r="G609" s="46"/>
      <c r="H609" s="46"/>
      <c r="I609" s="6"/>
      <c r="J609" s="230">
        <v>270</v>
      </c>
      <c r="K609" s="125">
        <f t="shared" si="25"/>
        <v>39261.25</v>
      </c>
      <c r="L609" s="20"/>
      <c r="M609" s="46"/>
      <c r="N609" s="46"/>
      <c r="O609" s="46"/>
      <c r="P609" s="297"/>
    </row>
    <row r="610" spans="2:16" x14ac:dyDescent="0.2">
      <c r="B610" s="227">
        <v>271</v>
      </c>
      <c r="C610" s="230">
        <f t="shared" si="24"/>
        <v>38004.75</v>
      </c>
      <c r="D610" s="20"/>
      <c r="E610" s="46"/>
      <c r="F610" s="46"/>
      <c r="G610" s="46"/>
      <c r="H610" s="46"/>
      <c r="I610" s="6"/>
      <c r="J610" s="230">
        <v>271</v>
      </c>
      <c r="K610" s="125">
        <f t="shared" si="25"/>
        <v>39264.75</v>
      </c>
      <c r="L610" s="20"/>
      <c r="M610" s="46"/>
      <c r="N610" s="46"/>
      <c r="O610" s="46"/>
      <c r="P610" s="297"/>
    </row>
    <row r="611" spans="2:16" x14ac:dyDescent="0.2">
      <c r="B611" s="227">
        <v>272</v>
      </c>
      <c r="C611" s="230">
        <f t="shared" si="24"/>
        <v>38008.25</v>
      </c>
      <c r="D611" s="20"/>
      <c r="E611" s="46"/>
      <c r="F611" s="46"/>
      <c r="G611" s="46"/>
      <c r="H611" s="46"/>
      <c r="I611" s="6"/>
      <c r="J611" s="230">
        <v>272</v>
      </c>
      <c r="K611" s="125">
        <f t="shared" si="25"/>
        <v>39268.25</v>
      </c>
      <c r="L611" s="20"/>
      <c r="M611" s="46"/>
      <c r="N611" s="46"/>
      <c r="O611" s="46"/>
      <c r="P611" s="297"/>
    </row>
    <row r="612" spans="2:16" x14ac:dyDescent="0.2">
      <c r="B612" s="227">
        <v>273</v>
      </c>
      <c r="C612" s="230">
        <f t="shared" si="24"/>
        <v>38011.75</v>
      </c>
      <c r="D612" s="20"/>
      <c r="E612" s="46"/>
      <c r="F612" s="46"/>
      <c r="G612" s="46"/>
      <c r="H612" s="46"/>
      <c r="I612" s="6"/>
      <c r="J612" s="230">
        <v>273</v>
      </c>
      <c r="K612" s="125">
        <f t="shared" si="25"/>
        <v>39271.75</v>
      </c>
      <c r="L612" s="20"/>
      <c r="M612" s="46"/>
      <c r="N612" s="46"/>
      <c r="O612" s="46"/>
      <c r="P612" s="297"/>
    </row>
    <row r="613" spans="2:16" x14ac:dyDescent="0.2">
      <c r="B613" s="227">
        <v>274</v>
      </c>
      <c r="C613" s="230">
        <f t="shared" si="24"/>
        <v>38015.25</v>
      </c>
      <c r="D613" s="20"/>
      <c r="E613" s="46"/>
      <c r="F613" s="46"/>
      <c r="G613" s="46"/>
      <c r="H613" s="46"/>
      <c r="I613" s="6"/>
      <c r="J613" s="230">
        <v>274</v>
      </c>
      <c r="K613" s="125">
        <f t="shared" si="25"/>
        <v>39275.25</v>
      </c>
      <c r="L613" s="20"/>
      <c r="M613" s="46"/>
      <c r="N613" s="46"/>
      <c r="O613" s="46"/>
      <c r="P613" s="297"/>
    </row>
    <row r="614" spans="2:16" x14ac:dyDescent="0.2">
      <c r="B614" s="227">
        <v>275</v>
      </c>
      <c r="C614" s="230">
        <f t="shared" si="24"/>
        <v>38018.75</v>
      </c>
      <c r="D614" s="20"/>
      <c r="E614" s="46"/>
      <c r="F614" s="46"/>
      <c r="G614" s="46"/>
      <c r="H614" s="46"/>
      <c r="I614" s="6"/>
      <c r="J614" s="230">
        <v>275</v>
      </c>
      <c r="K614" s="125">
        <f t="shared" si="25"/>
        <v>39278.75</v>
      </c>
      <c r="L614" s="20"/>
      <c r="M614" s="46"/>
      <c r="N614" s="46"/>
      <c r="O614" s="46"/>
      <c r="P614" s="297"/>
    </row>
    <row r="615" spans="2:16" x14ac:dyDescent="0.2">
      <c r="B615" s="227">
        <v>276</v>
      </c>
      <c r="C615" s="230">
        <f t="shared" si="24"/>
        <v>38022.25</v>
      </c>
      <c r="D615" s="20"/>
      <c r="E615" s="46"/>
      <c r="F615" s="46"/>
      <c r="G615" s="46"/>
      <c r="H615" s="46"/>
      <c r="I615" s="6"/>
      <c r="J615" s="230">
        <v>276</v>
      </c>
      <c r="K615" s="125">
        <f t="shared" si="25"/>
        <v>39282.25</v>
      </c>
      <c r="L615" s="20"/>
      <c r="M615" s="46"/>
      <c r="N615" s="46"/>
      <c r="O615" s="46"/>
      <c r="P615" s="297"/>
    </row>
    <row r="616" spans="2:16" x14ac:dyDescent="0.2">
      <c r="B616" s="227">
        <v>277</v>
      </c>
      <c r="C616" s="230">
        <f t="shared" si="24"/>
        <v>38025.75</v>
      </c>
      <c r="D616" s="20"/>
      <c r="E616" s="46"/>
      <c r="F616" s="46"/>
      <c r="G616" s="46"/>
      <c r="H616" s="46"/>
      <c r="I616" s="6"/>
      <c r="J616" s="230">
        <v>277</v>
      </c>
      <c r="K616" s="125">
        <f t="shared" si="25"/>
        <v>39285.75</v>
      </c>
      <c r="L616" s="20"/>
      <c r="M616" s="46"/>
      <c r="N616" s="46"/>
      <c r="O616" s="46"/>
      <c r="P616" s="297"/>
    </row>
    <row r="617" spans="2:16" x14ac:dyDescent="0.2">
      <c r="B617" s="227">
        <v>278</v>
      </c>
      <c r="C617" s="230">
        <f t="shared" si="24"/>
        <v>38029.25</v>
      </c>
      <c r="D617" s="20"/>
      <c r="E617" s="46"/>
      <c r="F617" s="46"/>
      <c r="G617" s="46"/>
      <c r="H617" s="46"/>
      <c r="I617" s="6"/>
      <c r="J617" s="230">
        <v>278</v>
      </c>
      <c r="K617" s="125">
        <f t="shared" si="25"/>
        <v>39289.25</v>
      </c>
      <c r="L617" s="20"/>
      <c r="M617" s="46"/>
      <c r="N617" s="46"/>
      <c r="O617" s="46"/>
      <c r="P617" s="297"/>
    </row>
    <row r="618" spans="2:16" x14ac:dyDescent="0.2">
      <c r="B618" s="227">
        <v>279</v>
      </c>
      <c r="C618" s="230">
        <f t="shared" si="24"/>
        <v>38032.75</v>
      </c>
      <c r="D618" s="20"/>
      <c r="E618" s="46"/>
      <c r="F618" s="46"/>
      <c r="G618" s="46"/>
      <c r="H618" s="46"/>
      <c r="I618" s="6"/>
      <c r="J618" s="230">
        <v>279</v>
      </c>
      <c r="K618" s="125">
        <f t="shared" si="25"/>
        <v>39292.75</v>
      </c>
      <c r="L618" s="20"/>
      <c r="M618" s="46"/>
      <c r="N618" s="46"/>
      <c r="O618" s="46"/>
      <c r="P618" s="297"/>
    </row>
    <row r="619" spans="2:16" x14ac:dyDescent="0.2">
      <c r="B619" s="227">
        <v>280</v>
      </c>
      <c r="C619" s="230">
        <f t="shared" si="24"/>
        <v>38036.25</v>
      </c>
      <c r="D619" s="20"/>
      <c r="E619" s="46"/>
      <c r="F619" s="46"/>
      <c r="G619" s="46"/>
      <c r="H619" s="46"/>
      <c r="I619" s="6"/>
      <c r="J619" s="230">
        <v>280</v>
      </c>
      <c r="K619" s="125">
        <f t="shared" si="25"/>
        <v>39296.25</v>
      </c>
      <c r="L619" s="20"/>
      <c r="M619" s="46"/>
      <c r="N619" s="46"/>
      <c r="O619" s="46"/>
      <c r="P619" s="297"/>
    </row>
    <row r="620" spans="2:16" x14ac:dyDescent="0.2">
      <c r="B620" s="227">
        <v>281</v>
      </c>
      <c r="C620" s="230">
        <f t="shared" si="24"/>
        <v>38039.75</v>
      </c>
      <c r="D620" s="20"/>
      <c r="E620" s="46"/>
      <c r="F620" s="46"/>
      <c r="G620" s="46"/>
      <c r="H620" s="46"/>
      <c r="I620" s="6"/>
      <c r="J620" s="230">
        <v>281</v>
      </c>
      <c r="K620" s="125">
        <f t="shared" si="25"/>
        <v>39299.75</v>
      </c>
      <c r="L620" s="20"/>
      <c r="M620" s="46"/>
      <c r="N620" s="46"/>
      <c r="O620" s="46"/>
      <c r="P620" s="297"/>
    </row>
    <row r="621" spans="2:16" x14ac:dyDescent="0.2">
      <c r="B621" s="227">
        <v>282</v>
      </c>
      <c r="C621" s="230">
        <f t="shared" si="24"/>
        <v>38043.25</v>
      </c>
      <c r="D621" s="20"/>
      <c r="E621" s="46"/>
      <c r="F621" s="46"/>
      <c r="G621" s="46"/>
      <c r="H621" s="46"/>
      <c r="I621" s="6"/>
      <c r="J621" s="230">
        <v>282</v>
      </c>
      <c r="K621" s="125">
        <f t="shared" si="25"/>
        <v>39303.25</v>
      </c>
      <c r="L621" s="20"/>
      <c r="M621" s="46"/>
      <c r="N621" s="46"/>
      <c r="O621" s="46"/>
      <c r="P621" s="297"/>
    </row>
    <row r="622" spans="2:16" x14ac:dyDescent="0.2">
      <c r="B622" s="227">
        <v>283</v>
      </c>
      <c r="C622" s="230">
        <f t="shared" si="24"/>
        <v>38046.75</v>
      </c>
      <c r="D622" s="20"/>
      <c r="E622" s="46"/>
      <c r="F622" s="46"/>
      <c r="G622" s="46"/>
      <c r="H622" s="46"/>
      <c r="I622" s="6"/>
      <c r="J622" s="230">
        <v>283</v>
      </c>
      <c r="K622" s="125">
        <f t="shared" si="25"/>
        <v>39306.75</v>
      </c>
      <c r="L622" s="20"/>
      <c r="M622" s="46"/>
      <c r="N622" s="46"/>
      <c r="O622" s="46"/>
      <c r="P622" s="297"/>
    </row>
    <row r="623" spans="2:16" x14ac:dyDescent="0.2">
      <c r="B623" s="227">
        <v>284</v>
      </c>
      <c r="C623" s="230">
        <f t="shared" si="24"/>
        <v>38050.25</v>
      </c>
      <c r="D623" s="20"/>
      <c r="E623" s="46"/>
      <c r="F623" s="46"/>
      <c r="G623" s="46"/>
      <c r="H623" s="46"/>
      <c r="I623" s="6"/>
      <c r="J623" s="230">
        <v>284</v>
      </c>
      <c r="K623" s="125">
        <f t="shared" si="25"/>
        <v>39310.25</v>
      </c>
      <c r="L623" s="20"/>
      <c r="M623" s="46"/>
      <c r="N623" s="46"/>
      <c r="O623" s="46"/>
      <c r="P623" s="297"/>
    </row>
    <row r="624" spans="2:16" x14ac:dyDescent="0.2">
      <c r="B624" s="227">
        <v>285</v>
      </c>
      <c r="C624" s="230">
        <f t="shared" si="24"/>
        <v>38053.75</v>
      </c>
      <c r="D624" s="20"/>
      <c r="E624" s="46"/>
      <c r="F624" s="46"/>
      <c r="G624" s="46"/>
      <c r="H624" s="46"/>
      <c r="I624" s="6"/>
      <c r="J624" s="230">
        <v>285</v>
      </c>
      <c r="K624" s="125">
        <f t="shared" si="25"/>
        <v>39313.75</v>
      </c>
      <c r="L624" s="20"/>
      <c r="M624" s="46"/>
      <c r="N624" s="46"/>
      <c r="O624" s="46"/>
      <c r="P624" s="297"/>
    </row>
    <row r="625" spans="2:16" x14ac:dyDescent="0.2">
      <c r="B625" s="227">
        <v>286</v>
      </c>
      <c r="C625" s="230">
        <f t="shared" si="24"/>
        <v>38057.25</v>
      </c>
      <c r="D625" s="20"/>
      <c r="E625" s="46"/>
      <c r="F625" s="46"/>
      <c r="G625" s="46"/>
      <c r="H625" s="46"/>
      <c r="I625" s="6"/>
      <c r="J625" s="230">
        <v>286</v>
      </c>
      <c r="K625" s="125">
        <f t="shared" si="25"/>
        <v>39317.25</v>
      </c>
      <c r="L625" s="20"/>
      <c r="M625" s="46"/>
      <c r="N625" s="46"/>
      <c r="O625" s="46"/>
      <c r="P625" s="297"/>
    </row>
    <row r="626" spans="2:16" x14ac:dyDescent="0.2">
      <c r="B626" s="227">
        <v>287</v>
      </c>
      <c r="C626" s="230">
        <f t="shared" si="24"/>
        <v>38060.75</v>
      </c>
      <c r="D626" s="20"/>
      <c r="E626" s="46"/>
      <c r="F626" s="46"/>
      <c r="G626" s="46"/>
      <c r="H626" s="46"/>
      <c r="I626" s="6"/>
      <c r="J626" s="230">
        <v>287</v>
      </c>
      <c r="K626" s="125">
        <f t="shared" si="25"/>
        <v>39320.75</v>
      </c>
      <c r="L626" s="20"/>
      <c r="M626" s="46"/>
      <c r="N626" s="46"/>
      <c r="O626" s="46"/>
      <c r="P626" s="297"/>
    </row>
    <row r="627" spans="2:16" x14ac:dyDescent="0.2">
      <c r="B627" s="227">
        <v>288</v>
      </c>
      <c r="C627" s="230">
        <f t="shared" si="24"/>
        <v>38064.25</v>
      </c>
      <c r="D627" s="20"/>
      <c r="E627" s="46"/>
      <c r="F627" s="46"/>
      <c r="G627" s="46"/>
      <c r="H627" s="46"/>
      <c r="I627" s="6"/>
      <c r="J627" s="230">
        <v>288</v>
      </c>
      <c r="K627" s="125">
        <f t="shared" si="25"/>
        <v>39324.25</v>
      </c>
      <c r="L627" s="20"/>
      <c r="M627" s="46"/>
      <c r="N627" s="46"/>
      <c r="O627" s="46"/>
      <c r="P627" s="297"/>
    </row>
    <row r="628" spans="2:16" x14ac:dyDescent="0.2">
      <c r="B628" s="227">
        <v>289</v>
      </c>
      <c r="C628" s="230">
        <f t="shared" si="24"/>
        <v>38067.75</v>
      </c>
      <c r="D628" s="20"/>
      <c r="E628" s="46"/>
      <c r="F628" s="46"/>
      <c r="G628" s="46"/>
      <c r="H628" s="46"/>
      <c r="I628" s="6"/>
      <c r="J628" s="230">
        <v>289</v>
      </c>
      <c r="K628" s="125">
        <f t="shared" si="25"/>
        <v>39327.75</v>
      </c>
      <c r="L628" s="20"/>
      <c r="M628" s="46"/>
      <c r="N628" s="46"/>
      <c r="O628" s="46"/>
      <c r="P628" s="297"/>
    </row>
    <row r="629" spans="2:16" x14ac:dyDescent="0.2">
      <c r="B629" s="227">
        <v>290</v>
      </c>
      <c r="C629" s="230">
        <f t="shared" si="24"/>
        <v>38071.25</v>
      </c>
      <c r="D629" s="20"/>
      <c r="E629" s="46"/>
      <c r="F629" s="46"/>
      <c r="G629" s="46"/>
      <c r="H629" s="46"/>
      <c r="I629" s="6"/>
      <c r="J629" s="230">
        <v>290</v>
      </c>
      <c r="K629" s="125">
        <f t="shared" si="25"/>
        <v>39331.25</v>
      </c>
      <c r="L629" s="20"/>
      <c r="M629" s="46"/>
      <c r="N629" s="46"/>
      <c r="O629" s="46"/>
      <c r="P629" s="297"/>
    </row>
    <row r="630" spans="2:16" x14ac:dyDescent="0.2">
      <c r="B630" s="227">
        <v>291</v>
      </c>
      <c r="C630" s="230">
        <f t="shared" si="24"/>
        <v>38074.75</v>
      </c>
      <c r="D630" s="20"/>
      <c r="E630" s="46"/>
      <c r="F630" s="46"/>
      <c r="G630" s="46"/>
      <c r="H630" s="46"/>
      <c r="I630" s="6"/>
      <c r="J630" s="230">
        <v>291</v>
      </c>
      <c r="K630" s="125">
        <f t="shared" si="25"/>
        <v>39334.75</v>
      </c>
      <c r="L630" s="20"/>
      <c r="M630" s="46"/>
      <c r="N630" s="46"/>
      <c r="O630" s="46"/>
      <c r="P630" s="297"/>
    </row>
    <row r="631" spans="2:16" x14ac:dyDescent="0.2">
      <c r="B631" s="227">
        <v>292</v>
      </c>
      <c r="C631" s="230">
        <f t="shared" si="24"/>
        <v>38078.25</v>
      </c>
      <c r="D631" s="20"/>
      <c r="E631" s="46"/>
      <c r="F631" s="46"/>
      <c r="G631" s="46"/>
      <c r="H631" s="46"/>
      <c r="I631" s="6"/>
      <c r="J631" s="230">
        <v>292</v>
      </c>
      <c r="K631" s="125">
        <f t="shared" si="25"/>
        <v>39338.25</v>
      </c>
      <c r="L631" s="20"/>
      <c r="M631" s="46"/>
      <c r="N631" s="46"/>
      <c r="O631" s="46"/>
      <c r="P631" s="297"/>
    </row>
    <row r="632" spans="2:16" x14ac:dyDescent="0.2">
      <c r="B632" s="227">
        <v>293</v>
      </c>
      <c r="C632" s="230">
        <f t="shared" si="24"/>
        <v>38081.75</v>
      </c>
      <c r="D632" s="20"/>
      <c r="E632" s="46"/>
      <c r="F632" s="46"/>
      <c r="G632" s="46"/>
      <c r="H632" s="46"/>
      <c r="I632" s="6"/>
      <c r="J632" s="230">
        <v>293</v>
      </c>
      <c r="K632" s="125">
        <f t="shared" si="25"/>
        <v>39341.75</v>
      </c>
      <c r="L632" s="20"/>
      <c r="M632" s="46"/>
      <c r="N632" s="46"/>
      <c r="O632" s="46"/>
      <c r="P632" s="297"/>
    </row>
    <row r="633" spans="2:16" x14ac:dyDescent="0.2">
      <c r="B633" s="227">
        <v>294</v>
      </c>
      <c r="C633" s="230">
        <f t="shared" si="24"/>
        <v>38085.25</v>
      </c>
      <c r="D633" s="20"/>
      <c r="E633" s="46"/>
      <c r="F633" s="46"/>
      <c r="G633" s="46"/>
      <c r="H633" s="46"/>
      <c r="I633" s="6"/>
      <c r="J633" s="230">
        <v>294</v>
      </c>
      <c r="K633" s="125">
        <f t="shared" si="25"/>
        <v>39345.25</v>
      </c>
      <c r="L633" s="20"/>
      <c r="M633" s="46"/>
      <c r="N633" s="46"/>
      <c r="O633" s="46"/>
      <c r="P633" s="297"/>
    </row>
    <row r="634" spans="2:16" x14ac:dyDescent="0.2">
      <c r="B634" s="227">
        <v>295</v>
      </c>
      <c r="C634" s="230">
        <f t="shared" si="24"/>
        <v>38088.75</v>
      </c>
      <c r="D634" s="20"/>
      <c r="E634" s="46"/>
      <c r="F634" s="46"/>
      <c r="G634" s="46"/>
      <c r="H634" s="46"/>
      <c r="I634" s="6"/>
      <c r="J634" s="230">
        <v>295</v>
      </c>
      <c r="K634" s="125">
        <f t="shared" si="25"/>
        <v>39348.75</v>
      </c>
      <c r="L634" s="20"/>
      <c r="M634" s="46"/>
      <c r="N634" s="46"/>
      <c r="O634" s="46"/>
      <c r="P634" s="297"/>
    </row>
    <row r="635" spans="2:16" x14ac:dyDescent="0.2">
      <c r="B635" s="227">
        <v>296</v>
      </c>
      <c r="C635" s="230">
        <f t="shared" si="24"/>
        <v>38092.25</v>
      </c>
      <c r="D635" s="20"/>
      <c r="E635" s="46"/>
      <c r="F635" s="46"/>
      <c r="G635" s="46"/>
      <c r="H635" s="46"/>
      <c r="I635" s="6"/>
      <c r="J635" s="230">
        <v>296</v>
      </c>
      <c r="K635" s="125">
        <f t="shared" si="25"/>
        <v>39352.25</v>
      </c>
      <c r="L635" s="20"/>
      <c r="M635" s="46"/>
      <c r="N635" s="46"/>
      <c r="O635" s="46"/>
      <c r="P635" s="297"/>
    </row>
    <row r="636" spans="2:16" x14ac:dyDescent="0.2">
      <c r="B636" s="227">
        <v>297</v>
      </c>
      <c r="C636" s="230">
        <f t="shared" si="24"/>
        <v>38095.75</v>
      </c>
      <c r="D636" s="20"/>
      <c r="E636" s="46"/>
      <c r="F636" s="46"/>
      <c r="G636" s="46"/>
      <c r="H636" s="46"/>
      <c r="I636" s="6"/>
      <c r="J636" s="230">
        <v>297</v>
      </c>
      <c r="K636" s="125">
        <f t="shared" si="25"/>
        <v>39355.75</v>
      </c>
      <c r="L636" s="20"/>
      <c r="M636" s="46"/>
      <c r="N636" s="46"/>
      <c r="O636" s="46"/>
      <c r="P636" s="297"/>
    </row>
    <row r="637" spans="2:16" x14ac:dyDescent="0.2">
      <c r="B637" s="227">
        <v>298</v>
      </c>
      <c r="C637" s="230">
        <f t="shared" si="24"/>
        <v>38099.25</v>
      </c>
      <c r="D637" s="20"/>
      <c r="E637" s="46"/>
      <c r="F637" s="46"/>
      <c r="G637" s="46"/>
      <c r="H637" s="46"/>
      <c r="I637" s="6"/>
      <c r="J637" s="230">
        <v>298</v>
      </c>
      <c r="K637" s="125">
        <f t="shared" si="25"/>
        <v>39359.25</v>
      </c>
      <c r="L637" s="20"/>
      <c r="M637" s="46"/>
      <c r="N637" s="46"/>
      <c r="O637" s="46"/>
      <c r="P637" s="297"/>
    </row>
    <row r="638" spans="2:16" x14ac:dyDescent="0.2">
      <c r="B638" s="227">
        <v>299</v>
      </c>
      <c r="C638" s="230">
        <f t="shared" si="24"/>
        <v>38102.75</v>
      </c>
      <c r="D638" s="20"/>
      <c r="E638" s="46"/>
      <c r="F638" s="46"/>
      <c r="G638" s="46"/>
      <c r="H638" s="46"/>
      <c r="I638" s="6"/>
      <c r="J638" s="230">
        <v>299</v>
      </c>
      <c r="K638" s="125">
        <f t="shared" si="25"/>
        <v>39362.75</v>
      </c>
      <c r="L638" s="20"/>
      <c r="M638" s="46"/>
      <c r="N638" s="46"/>
      <c r="O638" s="46"/>
      <c r="P638" s="297"/>
    </row>
    <row r="639" spans="2:16" x14ac:dyDescent="0.2">
      <c r="B639" s="227">
        <v>300</v>
      </c>
      <c r="C639" s="230">
        <f t="shared" si="24"/>
        <v>38106.25</v>
      </c>
      <c r="D639" s="20"/>
      <c r="E639" s="46"/>
      <c r="F639" s="46"/>
      <c r="G639" s="46"/>
      <c r="H639" s="46"/>
      <c r="I639" s="6"/>
      <c r="J639" s="230">
        <v>300</v>
      </c>
      <c r="K639" s="125">
        <f t="shared" si="25"/>
        <v>39366.25</v>
      </c>
      <c r="L639" s="20"/>
      <c r="M639" s="46"/>
      <c r="N639" s="46"/>
      <c r="O639" s="46"/>
      <c r="P639" s="297"/>
    </row>
    <row r="640" spans="2:16" x14ac:dyDescent="0.2">
      <c r="B640" s="227">
        <v>301</v>
      </c>
      <c r="C640" s="230">
        <f t="shared" si="24"/>
        <v>38109.75</v>
      </c>
      <c r="D640" s="20"/>
      <c r="E640" s="46"/>
      <c r="F640" s="46"/>
      <c r="G640" s="46"/>
      <c r="H640" s="46"/>
      <c r="I640" s="6"/>
      <c r="J640" s="230">
        <v>301</v>
      </c>
      <c r="K640" s="125">
        <f t="shared" si="25"/>
        <v>39369.75</v>
      </c>
      <c r="L640" s="20"/>
      <c r="M640" s="46"/>
      <c r="N640" s="46"/>
      <c r="O640" s="46"/>
      <c r="P640" s="297"/>
    </row>
    <row r="641" spans="2:16" x14ac:dyDescent="0.2">
      <c r="B641" s="227">
        <v>302</v>
      </c>
      <c r="C641" s="230">
        <f t="shared" si="24"/>
        <v>38113.25</v>
      </c>
      <c r="D641" s="20"/>
      <c r="E641" s="46"/>
      <c r="F641" s="46"/>
      <c r="G641" s="46"/>
      <c r="H641" s="46"/>
      <c r="I641" s="6"/>
      <c r="J641" s="230">
        <v>302</v>
      </c>
      <c r="K641" s="125">
        <f t="shared" si="25"/>
        <v>39373.25</v>
      </c>
      <c r="L641" s="20"/>
      <c r="M641" s="46"/>
      <c r="N641" s="46"/>
      <c r="O641" s="46"/>
      <c r="P641" s="297"/>
    </row>
    <row r="642" spans="2:16" x14ac:dyDescent="0.2">
      <c r="B642" s="227">
        <v>303</v>
      </c>
      <c r="C642" s="230">
        <f t="shared" si="24"/>
        <v>38116.75</v>
      </c>
      <c r="D642" s="20"/>
      <c r="E642" s="46"/>
      <c r="F642" s="46"/>
      <c r="G642" s="46"/>
      <c r="H642" s="46"/>
      <c r="I642" s="6"/>
      <c r="J642" s="230">
        <v>303</v>
      </c>
      <c r="K642" s="125">
        <f t="shared" si="25"/>
        <v>39376.75</v>
      </c>
      <c r="L642" s="20"/>
      <c r="M642" s="46"/>
      <c r="N642" s="46"/>
      <c r="O642" s="46"/>
      <c r="P642" s="297"/>
    </row>
    <row r="643" spans="2:16" x14ac:dyDescent="0.2">
      <c r="B643" s="227">
        <v>304</v>
      </c>
      <c r="C643" s="230">
        <f t="shared" si="24"/>
        <v>38120.25</v>
      </c>
      <c r="D643" s="20"/>
      <c r="E643" s="46"/>
      <c r="F643" s="46"/>
      <c r="G643" s="46"/>
      <c r="H643" s="46"/>
      <c r="I643" s="6"/>
      <c r="J643" s="230">
        <v>304</v>
      </c>
      <c r="K643" s="125">
        <f t="shared" si="25"/>
        <v>39380.25</v>
      </c>
      <c r="L643" s="20"/>
      <c r="M643" s="46"/>
      <c r="N643" s="46"/>
      <c r="O643" s="46"/>
      <c r="P643" s="297"/>
    </row>
    <row r="644" spans="2:16" x14ac:dyDescent="0.2">
      <c r="B644" s="227">
        <v>305</v>
      </c>
      <c r="C644" s="230">
        <f t="shared" si="24"/>
        <v>38123.75</v>
      </c>
      <c r="D644" s="20"/>
      <c r="E644" s="46"/>
      <c r="F644" s="46"/>
      <c r="G644" s="46"/>
      <c r="H644" s="46"/>
      <c r="I644" s="6"/>
      <c r="J644" s="230">
        <v>305</v>
      </c>
      <c r="K644" s="125">
        <f t="shared" si="25"/>
        <v>39383.75</v>
      </c>
      <c r="L644" s="20"/>
      <c r="M644" s="46"/>
      <c r="N644" s="46"/>
      <c r="O644" s="46"/>
      <c r="P644" s="297"/>
    </row>
    <row r="645" spans="2:16" x14ac:dyDescent="0.2">
      <c r="B645" s="227">
        <v>306</v>
      </c>
      <c r="C645" s="230">
        <f t="shared" si="24"/>
        <v>38127.25</v>
      </c>
      <c r="D645" s="20"/>
      <c r="E645" s="46"/>
      <c r="F645" s="46"/>
      <c r="G645" s="46"/>
      <c r="H645" s="46"/>
      <c r="I645" s="6"/>
      <c r="J645" s="230">
        <v>306</v>
      </c>
      <c r="K645" s="125">
        <f t="shared" si="25"/>
        <v>39387.25</v>
      </c>
      <c r="L645" s="20"/>
      <c r="M645" s="46"/>
      <c r="N645" s="46"/>
      <c r="O645" s="46"/>
      <c r="P645" s="297"/>
    </row>
    <row r="646" spans="2:16" x14ac:dyDescent="0.2">
      <c r="B646" s="227">
        <v>307</v>
      </c>
      <c r="C646" s="230">
        <f t="shared" si="24"/>
        <v>38130.75</v>
      </c>
      <c r="D646" s="20"/>
      <c r="E646" s="46"/>
      <c r="F646" s="46"/>
      <c r="G646" s="46"/>
      <c r="H646" s="46"/>
      <c r="I646" s="6"/>
      <c r="J646" s="230">
        <v>307</v>
      </c>
      <c r="K646" s="125">
        <f t="shared" si="25"/>
        <v>39390.75</v>
      </c>
      <c r="L646" s="20"/>
      <c r="M646" s="46"/>
      <c r="N646" s="46"/>
      <c r="O646" s="46"/>
      <c r="P646" s="297"/>
    </row>
    <row r="647" spans="2:16" x14ac:dyDescent="0.2">
      <c r="B647" s="227">
        <v>308</v>
      </c>
      <c r="C647" s="230">
        <f t="shared" si="24"/>
        <v>38134.25</v>
      </c>
      <c r="D647" s="20"/>
      <c r="E647" s="46"/>
      <c r="F647" s="46"/>
      <c r="G647" s="46"/>
      <c r="H647" s="46"/>
      <c r="I647" s="6"/>
      <c r="J647" s="230">
        <v>308</v>
      </c>
      <c r="K647" s="125">
        <f t="shared" si="25"/>
        <v>39394.25</v>
      </c>
      <c r="L647" s="20"/>
      <c r="M647" s="46"/>
      <c r="N647" s="46"/>
      <c r="O647" s="46"/>
      <c r="P647" s="297"/>
    </row>
    <row r="648" spans="2:16" x14ac:dyDescent="0.2">
      <c r="B648" s="227">
        <v>309</v>
      </c>
      <c r="C648" s="230">
        <f t="shared" si="24"/>
        <v>38137.75</v>
      </c>
      <c r="D648" s="20"/>
      <c r="E648" s="46"/>
      <c r="F648" s="46"/>
      <c r="G648" s="46"/>
      <c r="H648" s="46"/>
      <c r="I648" s="6"/>
      <c r="J648" s="230">
        <v>309</v>
      </c>
      <c r="K648" s="125">
        <f t="shared" si="25"/>
        <v>39397.75</v>
      </c>
      <c r="L648" s="20"/>
      <c r="M648" s="46"/>
      <c r="N648" s="46"/>
      <c r="O648" s="46"/>
      <c r="P648" s="297"/>
    </row>
    <row r="649" spans="2:16" x14ac:dyDescent="0.2">
      <c r="B649" s="227">
        <v>310</v>
      </c>
      <c r="C649" s="230">
        <f t="shared" si="24"/>
        <v>38141.25</v>
      </c>
      <c r="D649" s="20"/>
      <c r="E649" s="46"/>
      <c r="F649" s="46"/>
      <c r="G649" s="46"/>
      <c r="H649" s="46"/>
      <c r="I649" s="6"/>
      <c r="J649" s="230">
        <v>310</v>
      </c>
      <c r="K649" s="125">
        <f t="shared" si="25"/>
        <v>39401.25</v>
      </c>
      <c r="L649" s="20"/>
      <c r="M649" s="46"/>
      <c r="N649" s="46"/>
      <c r="O649" s="46"/>
      <c r="P649" s="297"/>
    </row>
    <row r="650" spans="2:16" x14ac:dyDescent="0.2">
      <c r="B650" s="227">
        <v>311</v>
      </c>
      <c r="C650" s="230">
        <f t="shared" si="24"/>
        <v>38144.75</v>
      </c>
      <c r="D650" s="20"/>
      <c r="E650" s="46"/>
      <c r="F650" s="46"/>
      <c r="G650" s="46"/>
      <c r="H650" s="46"/>
      <c r="I650" s="6"/>
      <c r="J650" s="230">
        <v>311</v>
      </c>
      <c r="K650" s="125">
        <f t="shared" si="25"/>
        <v>39404.75</v>
      </c>
      <c r="L650" s="20"/>
      <c r="M650" s="46"/>
      <c r="N650" s="46"/>
      <c r="O650" s="46"/>
      <c r="P650" s="297"/>
    </row>
    <row r="651" spans="2:16" x14ac:dyDescent="0.2">
      <c r="B651" s="227">
        <v>312</v>
      </c>
      <c r="C651" s="230">
        <f t="shared" si="24"/>
        <v>38148.25</v>
      </c>
      <c r="D651" s="20"/>
      <c r="E651" s="46"/>
      <c r="F651" s="46"/>
      <c r="G651" s="46"/>
      <c r="H651" s="46"/>
      <c r="I651" s="6"/>
      <c r="J651" s="230">
        <v>312</v>
      </c>
      <c r="K651" s="125">
        <f t="shared" si="25"/>
        <v>39408.25</v>
      </c>
      <c r="L651" s="20"/>
      <c r="M651" s="46"/>
      <c r="N651" s="46"/>
      <c r="O651" s="46"/>
      <c r="P651" s="297"/>
    </row>
    <row r="652" spans="2:16" x14ac:dyDescent="0.2">
      <c r="B652" s="227">
        <v>313</v>
      </c>
      <c r="C652" s="230">
        <f t="shared" si="24"/>
        <v>38151.75</v>
      </c>
      <c r="D652" s="20"/>
      <c r="E652" s="46"/>
      <c r="F652" s="46"/>
      <c r="G652" s="46"/>
      <c r="H652" s="46"/>
      <c r="I652" s="6"/>
      <c r="J652" s="230">
        <v>313</v>
      </c>
      <c r="K652" s="125">
        <f t="shared" si="25"/>
        <v>39411.75</v>
      </c>
      <c r="L652" s="20"/>
      <c r="M652" s="46"/>
      <c r="N652" s="46"/>
      <c r="O652" s="46"/>
      <c r="P652" s="297"/>
    </row>
    <row r="653" spans="2:16" x14ac:dyDescent="0.2">
      <c r="B653" s="227">
        <v>314</v>
      </c>
      <c r="C653" s="230">
        <f t="shared" si="24"/>
        <v>38155.25</v>
      </c>
      <c r="D653" s="20"/>
      <c r="E653" s="46"/>
      <c r="F653" s="46"/>
      <c r="G653" s="46"/>
      <c r="H653" s="46"/>
      <c r="I653" s="6"/>
      <c r="J653" s="230">
        <v>314</v>
      </c>
      <c r="K653" s="125">
        <f t="shared" si="25"/>
        <v>39415.25</v>
      </c>
      <c r="L653" s="20"/>
      <c r="M653" s="46"/>
      <c r="N653" s="46"/>
      <c r="O653" s="46"/>
      <c r="P653" s="297"/>
    </row>
    <row r="654" spans="2:16" x14ac:dyDescent="0.2">
      <c r="B654" s="227">
        <v>315</v>
      </c>
      <c r="C654" s="230">
        <f t="shared" si="24"/>
        <v>38158.75</v>
      </c>
      <c r="D654" s="20"/>
      <c r="E654" s="46"/>
      <c r="F654" s="46"/>
      <c r="G654" s="46"/>
      <c r="H654" s="46"/>
      <c r="I654" s="6"/>
      <c r="J654" s="230">
        <v>315</v>
      </c>
      <c r="K654" s="125">
        <f t="shared" si="25"/>
        <v>39418.75</v>
      </c>
      <c r="L654" s="20"/>
      <c r="M654" s="46"/>
      <c r="N654" s="46"/>
      <c r="O654" s="46"/>
      <c r="P654" s="297"/>
    </row>
    <row r="655" spans="2:16" x14ac:dyDescent="0.2">
      <c r="B655" s="227">
        <v>316</v>
      </c>
      <c r="C655" s="230">
        <f t="shared" si="24"/>
        <v>38162.25</v>
      </c>
      <c r="D655" s="20"/>
      <c r="E655" s="46"/>
      <c r="F655" s="46"/>
      <c r="G655" s="46"/>
      <c r="H655" s="46"/>
      <c r="I655" s="6"/>
      <c r="J655" s="230">
        <v>316</v>
      </c>
      <c r="K655" s="125">
        <f t="shared" si="25"/>
        <v>39422.25</v>
      </c>
      <c r="L655" s="20"/>
      <c r="M655" s="46"/>
      <c r="N655" s="46"/>
      <c r="O655" s="46"/>
      <c r="P655" s="297"/>
    </row>
    <row r="656" spans="2:16" x14ac:dyDescent="0.2">
      <c r="B656" s="227">
        <v>317</v>
      </c>
      <c r="C656" s="230">
        <f t="shared" si="24"/>
        <v>38165.75</v>
      </c>
      <c r="D656" s="20"/>
      <c r="E656" s="46"/>
      <c r="F656" s="46"/>
      <c r="G656" s="46"/>
      <c r="H656" s="46"/>
      <c r="I656" s="6"/>
      <c r="J656" s="230">
        <v>317</v>
      </c>
      <c r="K656" s="125">
        <f t="shared" si="25"/>
        <v>39425.75</v>
      </c>
      <c r="L656" s="20"/>
      <c r="M656" s="46"/>
      <c r="N656" s="46"/>
      <c r="O656" s="46"/>
      <c r="P656" s="297"/>
    </row>
    <row r="657" spans="2:16" x14ac:dyDescent="0.2">
      <c r="B657" s="227">
        <v>318</v>
      </c>
      <c r="C657" s="230">
        <f t="shared" si="24"/>
        <v>38169.25</v>
      </c>
      <c r="D657" s="20"/>
      <c r="E657" s="46"/>
      <c r="F657" s="46"/>
      <c r="G657" s="46"/>
      <c r="H657" s="46"/>
      <c r="I657" s="6"/>
      <c r="J657" s="230">
        <v>318</v>
      </c>
      <c r="K657" s="125">
        <f t="shared" si="25"/>
        <v>39429.25</v>
      </c>
      <c r="L657" s="20"/>
      <c r="M657" s="46"/>
      <c r="N657" s="46"/>
      <c r="O657" s="46"/>
      <c r="P657" s="297"/>
    </row>
    <row r="658" spans="2:16" x14ac:dyDescent="0.2">
      <c r="B658" s="227">
        <v>319</v>
      </c>
      <c r="C658" s="230">
        <f t="shared" si="24"/>
        <v>38172.75</v>
      </c>
      <c r="D658" s="20"/>
      <c r="E658" s="46"/>
      <c r="F658" s="46"/>
      <c r="G658" s="46"/>
      <c r="H658" s="46"/>
      <c r="I658" s="6"/>
      <c r="J658" s="230">
        <v>319</v>
      </c>
      <c r="K658" s="125">
        <f t="shared" si="25"/>
        <v>39432.75</v>
      </c>
      <c r="L658" s="20"/>
      <c r="M658" s="46"/>
      <c r="N658" s="46"/>
      <c r="O658" s="46"/>
      <c r="P658" s="297"/>
    </row>
    <row r="659" spans="2:16" ht="13.5" thickBot="1" x14ac:dyDescent="0.25">
      <c r="B659" s="228">
        <v>320</v>
      </c>
      <c r="C659" s="231">
        <f t="shared" si="24"/>
        <v>38176.25</v>
      </c>
      <c r="D659" s="135"/>
      <c r="E659" s="300"/>
      <c r="F659" s="300"/>
      <c r="G659" s="300"/>
      <c r="H659" s="300"/>
      <c r="I659" s="81"/>
      <c r="J659" s="231">
        <v>320</v>
      </c>
      <c r="K659" s="158">
        <f t="shared" si="25"/>
        <v>39436.25</v>
      </c>
      <c r="L659" s="135"/>
      <c r="M659" s="300"/>
      <c r="N659" s="300"/>
      <c r="O659" s="300"/>
      <c r="P659" s="301"/>
    </row>
    <row r="660" spans="2:16" x14ac:dyDescent="0.2">
      <c r="D660" s="19"/>
      <c r="L660" s="19"/>
    </row>
    <row r="661" spans="2:16" x14ac:dyDescent="0.2">
      <c r="D661" s="19"/>
      <c r="L661" s="19"/>
    </row>
  </sheetData>
  <mergeCells count="34">
    <mergeCell ref="E338:L338"/>
    <mergeCell ref="A337:A338"/>
    <mergeCell ref="E92:L92"/>
    <mergeCell ref="A91:A92"/>
    <mergeCell ref="E174:F174"/>
    <mergeCell ref="G174:H174"/>
    <mergeCell ref="J174:K174"/>
    <mergeCell ref="E175:L175"/>
    <mergeCell ref="A174:A175"/>
    <mergeCell ref="A48:A49"/>
    <mergeCell ref="E91:F91"/>
    <mergeCell ref="G91:H91"/>
    <mergeCell ref="J91:K91"/>
    <mergeCell ref="J337:K337"/>
    <mergeCell ref="A14:A15"/>
    <mergeCell ref="E25:F25"/>
    <mergeCell ref="G25:H25"/>
    <mergeCell ref="J25:K25"/>
    <mergeCell ref="E26:L26"/>
    <mergeCell ref="A25:A26"/>
    <mergeCell ref="E337:F337"/>
    <mergeCell ref="E8:L8"/>
    <mergeCell ref="E9:L9"/>
    <mergeCell ref="E10:L10"/>
    <mergeCell ref="E11:L11"/>
    <mergeCell ref="E14:F14"/>
    <mergeCell ref="G14:H14"/>
    <mergeCell ref="J14:K14"/>
    <mergeCell ref="E15:L15"/>
    <mergeCell ref="G337:H337"/>
    <mergeCell ref="E48:F48"/>
    <mergeCell ref="G48:H48"/>
    <mergeCell ref="J48:K48"/>
    <mergeCell ref="E49:L49"/>
  </mergeCells>
  <phoneticPr fontId="12" type="noConversion"/>
  <pageMargins left="0.75" right="0.75" top="1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76"/>
  <sheetViews>
    <sheetView workbookViewId="0">
      <selection activeCell="M16" sqref="M16"/>
    </sheetView>
  </sheetViews>
  <sheetFormatPr defaultRowHeight="12.75" x14ac:dyDescent="0.2"/>
  <cols>
    <col min="2" max="2" width="17.140625" customWidth="1"/>
    <col min="3" max="3" width="18.42578125" customWidth="1"/>
    <col min="4" max="4" width="21.7109375" customWidth="1"/>
    <col min="5" max="5" width="20.85546875" customWidth="1"/>
    <col min="6" max="6" width="26.85546875" customWidth="1"/>
    <col min="7" max="7" width="31.85546875" customWidth="1"/>
    <col min="8" max="8" width="26.28515625" customWidth="1"/>
  </cols>
  <sheetData>
    <row r="4" spans="1:8" ht="13.5" thickBot="1" x14ac:dyDescent="0.25"/>
    <row r="5" spans="1:8" ht="15.75" x14ac:dyDescent="0.25">
      <c r="B5" s="108"/>
      <c r="C5" s="152"/>
      <c r="D5" s="310"/>
      <c r="E5" s="311"/>
      <c r="F5" s="109"/>
      <c r="G5" s="109"/>
      <c r="H5" s="312"/>
    </row>
    <row r="6" spans="1:8" ht="15.75" x14ac:dyDescent="0.25">
      <c r="B6" s="155"/>
      <c r="C6" s="450" t="s">
        <v>452</v>
      </c>
      <c r="D6" s="446"/>
      <c r="E6" s="446"/>
      <c r="F6" s="446"/>
      <c r="G6" s="451"/>
      <c r="H6" s="313"/>
    </row>
    <row r="7" spans="1:8" x14ac:dyDescent="0.2">
      <c r="B7" s="155"/>
      <c r="C7" s="452" t="s">
        <v>469</v>
      </c>
      <c r="D7" s="453"/>
      <c r="E7" s="453"/>
      <c r="F7" s="453"/>
      <c r="G7" s="454"/>
      <c r="H7" s="313"/>
    </row>
    <row r="8" spans="1:8" x14ac:dyDescent="0.2">
      <c r="B8" s="155"/>
      <c r="C8" s="455" t="s">
        <v>453</v>
      </c>
      <c r="D8" s="456"/>
      <c r="E8" s="456"/>
      <c r="F8" s="456"/>
      <c r="G8" s="457"/>
      <c r="H8" s="313"/>
    </row>
    <row r="9" spans="1:8" x14ac:dyDescent="0.2">
      <c r="B9" s="155"/>
      <c r="C9" s="458" t="s">
        <v>260</v>
      </c>
      <c r="D9" s="448"/>
      <c r="E9" s="448"/>
      <c r="F9" s="448"/>
      <c r="G9" s="459"/>
      <c r="H9" s="313"/>
    </row>
    <row r="10" spans="1:8" ht="16.5" thickBot="1" x14ac:dyDescent="0.3">
      <c r="B10" s="314"/>
      <c r="C10" s="315"/>
      <c r="D10" s="316"/>
      <c r="E10" s="159"/>
      <c r="F10" s="159"/>
      <c r="G10" s="159"/>
      <c r="H10" s="317"/>
    </row>
    <row r="11" spans="1:8" ht="33.75" x14ac:dyDescent="0.2">
      <c r="A11" s="412">
        <v>1</v>
      </c>
      <c r="B11" s="319"/>
      <c r="C11" s="460" t="s">
        <v>470</v>
      </c>
      <c r="D11" s="461"/>
      <c r="E11" s="462" t="s">
        <v>471</v>
      </c>
      <c r="F11" s="462"/>
      <c r="G11" s="318" t="s">
        <v>262</v>
      </c>
      <c r="H11" s="320" t="s">
        <v>472</v>
      </c>
    </row>
    <row r="12" spans="1:8" ht="16.5" thickBot="1" x14ac:dyDescent="0.3">
      <c r="A12" s="413"/>
      <c r="B12" s="463" t="s">
        <v>261</v>
      </c>
      <c r="C12" s="464"/>
      <c r="D12" s="464"/>
      <c r="E12" s="464"/>
      <c r="F12" s="464"/>
      <c r="G12" s="464"/>
      <c r="H12" s="465"/>
    </row>
    <row r="13" spans="1:8" ht="13.5" thickBot="1" x14ac:dyDescent="0.25">
      <c r="B13" s="92" t="s">
        <v>111</v>
      </c>
      <c r="C13" s="93" t="s">
        <v>112</v>
      </c>
      <c r="D13" s="94" t="s">
        <v>113</v>
      </c>
      <c r="E13" s="95" t="s">
        <v>114</v>
      </c>
      <c r="F13" s="95" t="s">
        <v>115</v>
      </c>
      <c r="G13" s="95" t="s">
        <v>116</v>
      </c>
      <c r="H13" s="96" t="s">
        <v>117</v>
      </c>
    </row>
    <row r="14" spans="1:8" x14ac:dyDescent="0.2">
      <c r="B14" s="321">
        <v>1</v>
      </c>
      <c r="C14" s="322">
        <f>56950 + 100</f>
        <v>57050</v>
      </c>
      <c r="D14" s="66"/>
      <c r="E14" s="100"/>
      <c r="F14" s="100"/>
      <c r="G14" s="100"/>
      <c r="H14" s="212"/>
    </row>
    <row r="15" spans="1:8" x14ac:dyDescent="0.2">
      <c r="B15" s="323">
        <v>2</v>
      </c>
      <c r="C15" s="324">
        <f t="shared" ref="C15:C33" si="0">C14+100</f>
        <v>57150</v>
      </c>
      <c r="D15" s="17"/>
      <c r="E15" s="9"/>
      <c r="F15" s="9"/>
      <c r="G15" s="9"/>
      <c r="H15" s="113"/>
    </row>
    <row r="16" spans="1:8" x14ac:dyDescent="0.2">
      <c r="B16" s="323">
        <v>3</v>
      </c>
      <c r="C16" s="324">
        <f t="shared" si="0"/>
        <v>57250</v>
      </c>
      <c r="D16" s="17"/>
      <c r="E16" s="9"/>
      <c r="F16" s="9"/>
      <c r="G16" s="9"/>
      <c r="H16" s="113"/>
    </row>
    <row r="17" spans="2:8" ht="25.5" x14ac:dyDescent="0.2">
      <c r="B17" s="323">
        <v>4</v>
      </c>
      <c r="C17" s="324">
        <f t="shared" si="0"/>
        <v>57350</v>
      </c>
      <c r="D17" s="17" t="s">
        <v>7</v>
      </c>
      <c r="E17" s="9"/>
      <c r="F17" s="9"/>
      <c r="G17" s="9"/>
      <c r="H17" s="179" t="s">
        <v>355</v>
      </c>
    </row>
    <row r="18" spans="2:8" x14ac:dyDescent="0.2">
      <c r="B18" s="323">
        <v>5</v>
      </c>
      <c r="C18" s="324">
        <f t="shared" si="0"/>
        <v>57450</v>
      </c>
      <c r="D18" s="17"/>
      <c r="E18" s="9"/>
      <c r="F18" s="9"/>
      <c r="G18" s="9"/>
      <c r="H18" s="113"/>
    </row>
    <row r="19" spans="2:8" x14ac:dyDescent="0.2">
      <c r="B19" s="323">
        <v>6</v>
      </c>
      <c r="C19" s="324">
        <f t="shared" si="0"/>
        <v>57550</v>
      </c>
      <c r="D19" s="17"/>
      <c r="E19" s="9"/>
      <c r="F19" s="9"/>
      <c r="G19" s="9"/>
      <c r="H19" s="113"/>
    </row>
    <row r="20" spans="2:8" x14ac:dyDescent="0.2">
      <c r="B20" s="323">
        <v>7</v>
      </c>
      <c r="C20" s="324">
        <f t="shared" si="0"/>
        <v>57650</v>
      </c>
      <c r="D20" s="17"/>
      <c r="E20" s="9"/>
      <c r="F20" s="9"/>
      <c r="G20" s="9"/>
      <c r="H20" s="113"/>
    </row>
    <row r="21" spans="2:8" x14ac:dyDescent="0.2">
      <c r="B21" s="323">
        <v>8</v>
      </c>
      <c r="C21" s="324">
        <f t="shared" si="0"/>
        <v>57750</v>
      </c>
      <c r="D21" s="17"/>
      <c r="E21" s="9"/>
      <c r="F21" s="9"/>
      <c r="G21" s="9"/>
      <c r="H21" s="113"/>
    </row>
    <row r="22" spans="2:8" x14ac:dyDescent="0.2">
      <c r="B22" s="323">
        <v>9</v>
      </c>
      <c r="C22" s="324">
        <f t="shared" si="0"/>
        <v>57850</v>
      </c>
      <c r="D22" s="9"/>
      <c r="E22" s="9"/>
      <c r="F22" s="9"/>
      <c r="G22" s="9"/>
      <c r="H22" s="113"/>
    </row>
    <row r="23" spans="2:8" x14ac:dyDescent="0.2">
      <c r="B23" s="323">
        <v>10</v>
      </c>
      <c r="C23" s="324">
        <f t="shared" si="0"/>
        <v>57950</v>
      </c>
      <c r="D23" s="9"/>
      <c r="E23" s="9"/>
      <c r="F23" s="9"/>
      <c r="G23" s="9"/>
      <c r="H23" s="113"/>
    </row>
    <row r="24" spans="2:8" x14ac:dyDescent="0.2">
      <c r="B24" s="323">
        <v>11</v>
      </c>
      <c r="C24" s="324">
        <f t="shared" si="0"/>
        <v>58050</v>
      </c>
      <c r="D24" s="9"/>
      <c r="E24" s="9"/>
      <c r="F24" s="9"/>
      <c r="G24" s="9"/>
      <c r="H24" s="113"/>
    </row>
    <row r="25" spans="2:8" x14ac:dyDescent="0.2">
      <c r="B25" s="323">
        <v>12</v>
      </c>
      <c r="C25" s="324">
        <f t="shared" si="0"/>
        <v>58150</v>
      </c>
      <c r="D25" s="9"/>
      <c r="E25" s="9"/>
      <c r="F25" s="9"/>
      <c r="G25" s="9"/>
      <c r="H25" s="113"/>
    </row>
    <row r="26" spans="2:8" x14ac:dyDescent="0.2">
      <c r="B26" s="323">
        <v>13</v>
      </c>
      <c r="C26" s="324">
        <f t="shared" si="0"/>
        <v>58250</v>
      </c>
      <c r="D26" s="9"/>
      <c r="E26" s="9"/>
      <c r="F26" s="9"/>
      <c r="G26" s="9"/>
      <c r="H26" s="113"/>
    </row>
    <row r="27" spans="2:8" x14ac:dyDescent="0.2">
      <c r="B27" s="323">
        <v>14</v>
      </c>
      <c r="C27" s="324">
        <f t="shared" si="0"/>
        <v>58350</v>
      </c>
      <c r="D27" s="9"/>
      <c r="E27" s="9"/>
      <c r="F27" s="9"/>
      <c r="G27" s="9"/>
      <c r="H27" s="113"/>
    </row>
    <row r="28" spans="2:8" x14ac:dyDescent="0.2">
      <c r="B28" s="323">
        <v>15</v>
      </c>
      <c r="C28" s="324">
        <f t="shared" si="0"/>
        <v>58450</v>
      </c>
      <c r="D28" s="9"/>
      <c r="E28" s="9"/>
      <c r="F28" s="9"/>
      <c r="G28" s="9"/>
      <c r="H28" s="113"/>
    </row>
    <row r="29" spans="2:8" x14ac:dyDescent="0.2">
      <c r="B29" s="323">
        <v>16</v>
      </c>
      <c r="C29" s="324">
        <f t="shared" si="0"/>
        <v>58550</v>
      </c>
      <c r="D29" s="9"/>
      <c r="E29" s="9"/>
      <c r="F29" s="9"/>
      <c r="G29" s="9"/>
      <c r="H29" s="113"/>
    </row>
    <row r="30" spans="2:8" x14ac:dyDescent="0.2">
      <c r="B30" s="323">
        <v>17</v>
      </c>
      <c r="C30" s="324">
        <f t="shared" si="0"/>
        <v>58650</v>
      </c>
      <c r="D30" s="9"/>
      <c r="E30" s="9"/>
      <c r="F30" s="9"/>
      <c r="G30" s="9"/>
      <c r="H30" s="113"/>
    </row>
    <row r="31" spans="2:8" x14ac:dyDescent="0.2">
      <c r="B31" s="323">
        <v>18</v>
      </c>
      <c r="C31" s="324">
        <f t="shared" si="0"/>
        <v>58750</v>
      </c>
      <c r="D31" s="9"/>
      <c r="E31" s="9"/>
      <c r="F31" s="9"/>
      <c r="G31" s="9"/>
      <c r="H31" s="113"/>
    </row>
    <row r="32" spans="2:8" x14ac:dyDescent="0.2">
      <c r="B32" s="323">
        <v>19</v>
      </c>
      <c r="C32" s="324">
        <f t="shared" si="0"/>
        <v>58850</v>
      </c>
      <c r="D32" s="9"/>
      <c r="E32" s="9"/>
      <c r="F32" s="9"/>
      <c r="G32" s="9"/>
      <c r="H32" s="113"/>
    </row>
    <row r="33" spans="1:8" ht="13.5" thickBot="1" x14ac:dyDescent="0.25">
      <c r="B33" s="325">
        <v>20</v>
      </c>
      <c r="C33" s="326">
        <f t="shared" si="0"/>
        <v>58950</v>
      </c>
      <c r="D33" s="174"/>
      <c r="E33" s="174"/>
      <c r="F33" s="174"/>
      <c r="G33" s="174"/>
      <c r="H33" s="184"/>
    </row>
    <row r="34" spans="1:8" ht="33.75" x14ac:dyDescent="0.2">
      <c r="A34" s="412">
        <v>2</v>
      </c>
      <c r="B34" s="319"/>
      <c r="C34" s="460" t="s">
        <v>473</v>
      </c>
      <c r="D34" s="461"/>
      <c r="E34" s="462" t="s">
        <v>471</v>
      </c>
      <c r="F34" s="462"/>
      <c r="G34" s="318" t="s">
        <v>474</v>
      </c>
      <c r="H34" s="320" t="s">
        <v>472</v>
      </c>
    </row>
    <row r="35" spans="1:8" ht="16.5" thickBot="1" x14ac:dyDescent="0.3">
      <c r="A35" s="413"/>
      <c r="B35" s="463" t="s">
        <v>263</v>
      </c>
      <c r="C35" s="464"/>
      <c r="D35" s="464"/>
      <c r="E35" s="464"/>
      <c r="F35" s="464"/>
      <c r="G35" s="464"/>
      <c r="H35" s="465"/>
    </row>
    <row r="36" spans="1:8" ht="13.5" thickBot="1" x14ac:dyDescent="0.25">
      <c r="B36" s="92" t="s">
        <v>111</v>
      </c>
      <c r="C36" s="93" t="s">
        <v>112</v>
      </c>
      <c r="D36" s="94" t="s">
        <v>113</v>
      </c>
      <c r="E36" s="95" t="s">
        <v>114</v>
      </c>
      <c r="F36" s="95" t="s">
        <v>115</v>
      </c>
      <c r="G36" s="95" t="s">
        <v>116</v>
      </c>
      <c r="H36" s="96" t="s">
        <v>117</v>
      </c>
    </row>
    <row r="37" spans="1:8" x14ac:dyDescent="0.2">
      <c r="B37" s="321">
        <v>1</v>
      </c>
      <c r="C37" s="322">
        <f>56950 + 25+50*1</f>
        <v>57025</v>
      </c>
      <c r="D37" s="66"/>
      <c r="E37" s="100"/>
      <c r="F37" s="100"/>
      <c r="G37" s="100"/>
      <c r="H37" s="212"/>
    </row>
    <row r="38" spans="1:8" x14ac:dyDescent="0.2">
      <c r="B38" s="323">
        <v>2</v>
      </c>
      <c r="C38" s="324">
        <f t="shared" ref="C38:C76" si="1">C37+50</f>
        <v>57075</v>
      </c>
      <c r="D38" s="17"/>
      <c r="E38" s="9"/>
      <c r="F38" s="9"/>
      <c r="G38" s="9"/>
      <c r="H38" s="113"/>
    </row>
    <row r="39" spans="1:8" x14ac:dyDescent="0.2">
      <c r="B39" s="323">
        <v>3</v>
      </c>
      <c r="C39" s="324">
        <f t="shared" si="1"/>
        <v>57125</v>
      </c>
      <c r="D39" s="17"/>
      <c r="E39" s="9"/>
      <c r="F39" s="9"/>
      <c r="G39" s="9"/>
      <c r="H39" s="113"/>
    </row>
    <row r="40" spans="1:8" x14ac:dyDescent="0.2">
      <c r="B40" s="323">
        <v>4</v>
      </c>
      <c r="C40" s="324">
        <f t="shared" si="1"/>
        <v>57175</v>
      </c>
      <c r="D40" s="17"/>
      <c r="E40" s="9"/>
      <c r="F40" s="9"/>
      <c r="G40" s="9"/>
      <c r="H40" s="113"/>
    </row>
    <row r="41" spans="1:8" x14ac:dyDescent="0.2">
      <c r="B41" s="323">
        <v>5</v>
      </c>
      <c r="C41" s="324">
        <f t="shared" si="1"/>
        <v>57225</v>
      </c>
      <c r="D41" s="17"/>
      <c r="E41" s="9"/>
      <c r="F41" s="9"/>
      <c r="G41" s="9"/>
      <c r="H41" s="113"/>
    </row>
    <row r="42" spans="1:8" x14ac:dyDescent="0.2">
      <c r="B42" s="323">
        <v>6</v>
      </c>
      <c r="C42" s="324">
        <f t="shared" si="1"/>
        <v>57275</v>
      </c>
      <c r="D42" s="17"/>
      <c r="E42" s="9"/>
      <c r="F42" s="9"/>
      <c r="G42" s="9"/>
      <c r="H42" s="113"/>
    </row>
    <row r="43" spans="1:8" x14ac:dyDescent="0.2">
      <c r="B43" s="323">
        <v>7</v>
      </c>
      <c r="C43" s="324">
        <f t="shared" si="1"/>
        <v>57325</v>
      </c>
      <c r="D43" s="17"/>
      <c r="E43" s="9"/>
      <c r="F43" s="9"/>
      <c r="G43" s="9"/>
      <c r="H43" s="113"/>
    </row>
    <row r="44" spans="1:8" x14ac:dyDescent="0.2">
      <c r="B44" s="323">
        <v>8</v>
      </c>
      <c r="C44" s="324">
        <f t="shared" si="1"/>
        <v>57375</v>
      </c>
      <c r="D44" s="17"/>
      <c r="E44" s="9"/>
      <c r="F44" s="9"/>
      <c r="G44" s="9"/>
      <c r="H44" s="113"/>
    </row>
    <row r="45" spans="1:8" x14ac:dyDescent="0.2">
      <c r="B45" s="323">
        <v>9</v>
      </c>
      <c r="C45" s="324">
        <f t="shared" si="1"/>
        <v>57425</v>
      </c>
      <c r="D45" s="9"/>
      <c r="E45" s="9"/>
      <c r="F45" s="9"/>
      <c r="G45" s="9"/>
      <c r="H45" s="113"/>
    </row>
    <row r="46" spans="1:8" x14ac:dyDescent="0.2">
      <c r="B46" s="323">
        <v>10</v>
      </c>
      <c r="C46" s="324">
        <f t="shared" si="1"/>
        <v>57475</v>
      </c>
      <c r="D46" s="9"/>
      <c r="E46" s="9"/>
      <c r="F46" s="9"/>
      <c r="G46" s="9"/>
      <c r="H46" s="113"/>
    </row>
    <row r="47" spans="1:8" x14ac:dyDescent="0.2">
      <c r="B47" s="323">
        <v>11</v>
      </c>
      <c r="C47" s="324">
        <f t="shared" si="1"/>
        <v>57525</v>
      </c>
      <c r="D47" s="9"/>
      <c r="E47" s="9"/>
      <c r="F47" s="9"/>
      <c r="G47" s="9"/>
      <c r="H47" s="113"/>
    </row>
    <row r="48" spans="1:8" x14ac:dyDescent="0.2">
      <c r="B48" s="323">
        <v>12</v>
      </c>
      <c r="C48" s="324">
        <f t="shared" si="1"/>
        <v>57575</v>
      </c>
      <c r="D48" s="9"/>
      <c r="E48" s="9"/>
      <c r="F48" s="9"/>
      <c r="G48" s="9"/>
      <c r="H48" s="113"/>
    </row>
    <row r="49" spans="2:8" x14ac:dyDescent="0.2">
      <c r="B49" s="323">
        <v>13</v>
      </c>
      <c r="C49" s="324">
        <f t="shared" si="1"/>
        <v>57625</v>
      </c>
      <c r="D49" s="9"/>
      <c r="E49" s="9"/>
      <c r="F49" s="9"/>
      <c r="G49" s="9"/>
      <c r="H49" s="113"/>
    </row>
    <row r="50" spans="2:8" x14ac:dyDescent="0.2">
      <c r="B50" s="323">
        <v>14</v>
      </c>
      <c r="C50" s="324">
        <f t="shared" si="1"/>
        <v>57675</v>
      </c>
      <c r="D50" s="9"/>
      <c r="E50" s="9"/>
      <c r="F50" s="9"/>
      <c r="G50" s="9"/>
      <c r="H50" s="113"/>
    </row>
    <row r="51" spans="2:8" x14ac:dyDescent="0.2">
      <c r="B51" s="323">
        <v>15</v>
      </c>
      <c r="C51" s="324">
        <f t="shared" si="1"/>
        <v>57725</v>
      </c>
      <c r="D51" s="9"/>
      <c r="E51" s="9"/>
      <c r="F51" s="9"/>
      <c r="G51" s="9"/>
      <c r="H51" s="113"/>
    </row>
    <row r="52" spans="2:8" x14ac:dyDescent="0.2">
      <c r="B52" s="323">
        <v>16</v>
      </c>
      <c r="C52" s="324">
        <f t="shared" si="1"/>
        <v>57775</v>
      </c>
      <c r="D52" s="9"/>
      <c r="E52" s="9"/>
      <c r="F52" s="9"/>
      <c r="G52" s="9"/>
      <c r="H52" s="113"/>
    </row>
    <row r="53" spans="2:8" x14ac:dyDescent="0.2">
      <c r="B53" s="323">
        <v>17</v>
      </c>
      <c r="C53" s="324">
        <f t="shared" si="1"/>
        <v>57825</v>
      </c>
      <c r="D53" s="9"/>
      <c r="E53" s="9"/>
      <c r="F53" s="9"/>
      <c r="G53" s="9"/>
      <c r="H53" s="113"/>
    </row>
    <row r="54" spans="2:8" x14ac:dyDescent="0.2">
      <c r="B54" s="323">
        <v>18</v>
      </c>
      <c r="C54" s="324">
        <f t="shared" si="1"/>
        <v>57875</v>
      </c>
      <c r="D54" s="9"/>
      <c r="E54" s="9"/>
      <c r="F54" s="9"/>
      <c r="G54" s="9"/>
      <c r="H54" s="113"/>
    </row>
    <row r="55" spans="2:8" x14ac:dyDescent="0.2">
      <c r="B55" s="323">
        <v>19</v>
      </c>
      <c r="C55" s="324">
        <f t="shared" si="1"/>
        <v>57925</v>
      </c>
      <c r="D55" s="9"/>
      <c r="E55" s="9"/>
      <c r="F55" s="9"/>
      <c r="G55" s="9"/>
      <c r="H55" s="113"/>
    </row>
    <row r="56" spans="2:8" x14ac:dyDescent="0.2">
      <c r="B56" s="323">
        <v>20</v>
      </c>
      <c r="C56" s="324">
        <f t="shared" si="1"/>
        <v>57975</v>
      </c>
      <c r="D56" s="9"/>
      <c r="E56" s="9"/>
      <c r="F56" s="9"/>
      <c r="G56" s="9"/>
      <c r="H56" s="113"/>
    </row>
    <row r="57" spans="2:8" x14ac:dyDescent="0.2">
      <c r="B57" s="323">
        <v>21</v>
      </c>
      <c r="C57" s="324">
        <f t="shared" si="1"/>
        <v>58025</v>
      </c>
      <c r="D57" s="9"/>
      <c r="E57" s="9"/>
      <c r="F57" s="9"/>
      <c r="G57" s="9"/>
      <c r="H57" s="113"/>
    </row>
    <row r="58" spans="2:8" x14ac:dyDescent="0.2">
      <c r="B58" s="323">
        <v>22</v>
      </c>
      <c r="C58" s="324">
        <f t="shared" si="1"/>
        <v>58075</v>
      </c>
      <c r="D58" s="9"/>
      <c r="E58" s="9"/>
      <c r="F58" s="9"/>
      <c r="G58" s="9"/>
      <c r="H58" s="113"/>
    </row>
    <row r="59" spans="2:8" x14ac:dyDescent="0.2">
      <c r="B59" s="323">
        <v>23</v>
      </c>
      <c r="C59" s="324">
        <f t="shared" si="1"/>
        <v>58125</v>
      </c>
      <c r="D59" s="9"/>
      <c r="E59" s="9"/>
      <c r="F59" s="9"/>
      <c r="G59" s="9"/>
      <c r="H59" s="113"/>
    </row>
    <row r="60" spans="2:8" x14ac:dyDescent="0.2">
      <c r="B60" s="323">
        <v>24</v>
      </c>
      <c r="C60" s="324">
        <f t="shared" si="1"/>
        <v>58175</v>
      </c>
      <c r="D60" s="9"/>
      <c r="E60" s="9"/>
      <c r="F60" s="9"/>
      <c r="G60" s="9"/>
      <c r="H60" s="113"/>
    </row>
    <row r="61" spans="2:8" x14ac:dyDescent="0.2">
      <c r="B61" s="323">
        <v>25</v>
      </c>
      <c r="C61" s="324">
        <f t="shared" si="1"/>
        <v>58225</v>
      </c>
      <c r="D61" s="9"/>
      <c r="E61" s="9"/>
      <c r="F61" s="9"/>
      <c r="G61" s="9"/>
      <c r="H61" s="113"/>
    </row>
    <row r="62" spans="2:8" x14ac:dyDescent="0.2">
      <c r="B62" s="323">
        <v>26</v>
      </c>
      <c r="C62" s="324">
        <f t="shared" si="1"/>
        <v>58275</v>
      </c>
      <c r="D62" s="9"/>
      <c r="E62" s="9"/>
      <c r="F62" s="9"/>
      <c r="G62" s="9"/>
      <c r="H62" s="113"/>
    </row>
    <row r="63" spans="2:8" x14ac:dyDescent="0.2">
      <c r="B63" s="323">
        <v>27</v>
      </c>
      <c r="C63" s="324">
        <f t="shared" si="1"/>
        <v>58325</v>
      </c>
      <c r="D63" s="9"/>
      <c r="E63" s="9"/>
      <c r="F63" s="9"/>
      <c r="G63" s="9"/>
      <c r="H63" s="113"/>
    </row>
    <row r="64" spans="2:8" x14ac:dyDescent="0.2">
      <c r="B64" s="323">
        <v>28</v>
      </c>
      <c r="C64" s="324">
        <f t="shared" si="1"/>
        <v>58375</v>
      </c>
      <c r="D64" s="9"/>
      <c r="E64" s="9"/>
      <c r="F64" s="9"/>
      <c r="G64" s="9"/>
      <c r="H64" s="113"/>
    </row>
    <row r="65" spans="2:8" x14ac:dyDescent="0.2">
      <c r="B65" s="323">
        <v>29</v>
      </c>
      <c r="C65" s="324">
        <f t="shared" si="1"/>
        <v>58425</v>
      </c>
      <c r="D65" s="9"/>
      <c r="E65" s="9"/>
      <c r="F65" s="9"/>
      <c r="G65" s="9"/>
      <c r="H65" s="113"/>
    </row>
    <row r="66" spans="2:8" x14ac:dyDescent="0.2">
      <c r="B66" s="323">
        <v>30</v>
      </c>
      <c r="C66" s="324">
        <f t="shared" si="1"/>
        <v>58475</v>
      </c>
      <c r="D66" s="9"/>
      <c r="E66" s="9"/>
      <c r="F66" s="9"/>
      <c r="G66" s="9"/>
      <c r="H66" s="113"/>
    </row>
    <row r="67" spans="2:8" x14ac:dyDescent="0.2">
      <c r="B67" s="323">
        <v>31</v>
      </c>
      <c r="C67" s="324">
        <f t="shared" si="1"/>
        <v>58525</v>
      </c>
      <c r="D67" s="9"/>
      <c r="E67" s="9"/>
      <c r="F67" s="9"/>
      <c r="G67" s="9"/>
      <c r="H67" s="113"/>
    </row>
    <row r="68" spans="2:8" x14ac:dyDescent="0.2">
      <c r="B68" s="323">
        <v>32</v>
      </c>
      <c r="C68" s="324">
        <f t="shared" si="1"/>
        <v>58575</v>
      </c>
      <c r="D68" s="9"/>
      <c r="E68" s="9"/>
      <c r="F68" s="9"/>
      <c r="G68" s="9"/>
      <c r="H68" s="113"/>
    </row>
    <row r="69" spans="2:8" x14ac:dyDescent="0.2">
      <c r="B69" s="323">
        <v>33</v>
      </c>
      <c r="C69" s="324">
        <f t="shared" si="1"/>
        <v>58625</v>
      </c>
      <c r="D69" s="9"/>
      <c r="E69" s="9"/>
      <c r="F69" s="9"/>
      <c r="G69" s="9"/>
      <c r="H69" s="113"/>
    </row>
    <row r="70" spans="2:8" x14ac:dyDescent="0.2">
      <c r="B70" s="323">
        <v>34</v>
      </c>
      <c r="C70" s="324">
        <f t="shared" si="1"/>
        <v>58675</v>
      </c>
      <c r="D70" s="9"/>
      <c r="E70" s="9"/>
      <c r="F70" s="9"/>
      <c r="G70" s="9"/>
      <c r="H70" s="113"/>
    </row>
    <row r="71" spans="2:8" x14ac:dyDescent="0.2">
      <c r="B71" s="323">
        <v>35</v>
      </c>
      <c r="C71" s="324">
        <f t="shared" si="1"/>
        <v>58725</v>
      </c>
      <c r="D71" s="9"/>
      <c r="E71" s="9"/>
      <c r="F71" s="9"/>
      <c r="G71" s="9"/>
      <c r="H71" s="113"/>
    </row>
    <row r="72" spans="2:8" x14ac:dyDescent="0.2">
      <c r="B72" s="323">
        <v>36</v>
      </c>
      <c r="C72" s="324">
        <f t="shared" si="1"/>
        <v>58775</v>
      </c>
      <c r="D72" s="9"/>
      <c r="E72" s="9"/>
      <c r="F72" s="9"/>
      <c r="G72" s="9"/>
      <c r="H72" s="113"/>
    </row>
    <row r="73" spans="2:8" x14ac:dyDescent="0.2">
      <c r="B73" s="323">
        <v>37</v>
      </c>
      <c r="C73" s="324">
        <f t="shared" si="1"/>
        <v>58825</v>
      </c>
      <c r="D73" s="9"/>
      <c r="E73" s="9"/>
      <c r="F73" s="9"/>
      <c r="G73" s="9"/>
      <c r="H73" s="113"/>
    </row>
    <row r="74" spans="2:8" x14ac:dyDescent="0.2">
      <c r="B74" s="323">
        <v>38</v>
      </c>
      <c r="C74" s="324">
        <f t="shared" si="1"/>
        <v>58875</v>
      </c>
      <c r="D74" s="9"/>
      <c r="E74" s="9"/>
      <c r="F74" s="9"/>
      <c r="G74" s="9"/>
      <c r="H74" s="113"/>
    </row>
    <row r="75" spans="2:8" x14ac:dyDescent="0.2">
      <c r="B75" s="323">
        <v>39</v>
      </c>
      <c r="C75" s="324">
        <f t="shared" si="1"/>
        <v>58925</v>
      </c>
      <c r="D75" s="9"/>
      <c r="E75" s="9"/>
      <c r="F75" s="9"/>
      <c r="G75" s="9"/>
      <c r="H75" s="113"/>
    </row>
    <row r="76" spans="2:8" ht="13.5" thickBot="1" x14ac:dyDescent="0.25">
      <c r="B76" s="325">
        <v>40</v>
      </c>
      <c r="C76" s="326">
        <f t="shared" si="1"/>
        <v>58975</v>
      </c>
      <c r="D76" s="174"/>
      <c r="E76" s="174"/>
      <c r="F76" s="174"/>
      <c r="G76" s="174"/>
      <c r="H76" s="184"/>
    </row>
  </sheetData>
  <mergeCells count="12">
    <mergeCell ref="B12:H12"/>
    <mergeCell ref="C34:D34"/>
    <mergeCell ref="E34:F34"/>
    <mergeCell ref="B35:H35"/>
    <mergeCell ref="A11:A12"/>
    <mergeCell ref="A34:A35"/>
    <mergeCell ref="C6:G6"/>
    <mergeCell ref="C7:G7"/>
    <mergeCell ref="C8:G8"/>
    <mergeCell ref="C9:G9"/>
    <mergeCell ref="C11:D11"/>
    <mergeCell ref="E11:F11"/>
  </mergeCells>
  <pageMargins left="0.7" right="0.7" top="0.75" bottom="0.75" header="0.3" footer="0.3"/>
  <pageSetup orientation="portrait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49"/>
  <sheetViews>
    <sheetView topLeftCell="A7" zoomScale="91" zoomScaleNormal="91" workbookViewId="0">
      <selection activeCell="H19" sqref="H19"/>
    </sheetView>
  </sheetViews>
  <sheetFormatPr defaultRowHeight="12.75" x14ac:dyDescent="0.2"/>
  <cols>
    <col min="2" max="2" width="10.7109375" customWidth="1"/>
    <col min="3" max="3" width="19.5703125" customWidth="1"/>
    <col min="4" max="4" width="9.140625" style="19" customWidth="1"/>
    <col min="6" max="6" width="16.5703125" customWidth="1"/>
    <col min="7" max="7" width="11.7109375" customWidth="1"/>
    <col min="8" max="8" width="45.42578125" customWidth="1"/>
    <col min="10" max="10" width="12.85546875" customWidth="1"/>
    <col min="11" max="11" width="18.42578125" customWidth="1"/>
    <col min="12" max="12" width="10.5703125" customWidth="1"/>
    <col min="13" max="13" width="9.140625" style="19" customWidth="1"/>
    <col min="14" max="14" width="11.42578125" customWidth="1"/>
    <col min="15" max="15" width="12.42578125" customWidth="1"/>
    <col min="16" max="16" width="50.7109375" customWidth="1"/>
    <col min="17" max="17" width="31.85546875" customWidth="1"/>
  </cols>
  <sheetData>
    <row r="7" spans="1:16" ht="13.5" thickBot="1" x14ac:dyDescent="0.25"/>
    <row r="8" spans="1:16" ht="16.5" thickBot="1" x14ac:dyDescent="0.3">
      <c r="B8" s="108"/>
      <c r="C8" s="151"/>
      <c r="D8" s="152"/>
      <c r="E8" s="153"/>
      <c r="F8" s="153"/>
      <c r="G8" s="153"/>
      <c r="H8" s="153"/>
      <c r="I8" s="153"/>
      <c r="J8" s="153"/>
      <c r="K8" s="153"/>
      <c r="L8" s="154"/>
      <c r="M8" s="109"/>
      <c r="N8" s="109"/>
      <c r="O8" s="109"/>
      <c r="P8" s="110"/>
    </row>
    <row r="9" spans="1:16" ht="15.75" x14ac:dyDescent="0.25">
      <c r="B9" s="155"/>
      <c r="C9" s="84"/>
      <c r="D9" s="90"/>
      <c r="E9" s="420" t="s">
        <v>107</v>
      </c>
      <c r="F9" s="421"/>
      <c r="G9" s="421"/>
      <c r="H9" s="421"/>
      <c r="I9" s="421"/>
      <c r="J9" s="421"/>
      <c r="K9" s="421"/>
      <c r="L9" s="422"/>
      <c r="M9" s="87"/>
      <c r="N9" s="84"/>
      <c r="O9" s="84"/>
      <c r="P9" s="156"/>
    </row>
    <row r="10" spans="1:16" ht="15.75" x14ac:dyDescent="0.25">
      <c r="B10" s="155"/>
      <c r="C10" s="84"/>
      <c r="D10" s="90"/>
      <c r="E10" s="423"/>
      <c r="F10" s="424"/>
      <c r="G10" s="424"/>
      <c r="H10" s="424"/>
      <c r="I10" s="424"/>
      <c r="J10" s="424"/>
      <c r="K10" s="424"/>
      <c r="L10" s="425"/>
      <c r="M10" s="87"/>
      <c r="N10" s="84"/>
      <c r="O10" s="84"/>
      <c r="P10" s="156"/>
    </row>
    <row r="11" spans="1:16" ht="15" x14ac:dyDescent="0.25">
      <c r="B11" s="157"/>
      <c r="C11" s="85"/>
      <c r="D11" s="86"/>
      <c r="E11" s="426" t="s">
        <v>416</v>
      </c>
      <c r="F11" s="427"/>
      <c r="G11" s="427"/>
      <c r="H11" s="427"/>
      <c r="I11" s="427"/>
      <c r="J11" s="427"/>
      <c r="K11" s="427"/>
      <c r="L11" s="428"/>
      <c r="M11" s="87"/>
      <c r="N11" s="84"/>
      <c r="O11" s="84"/>
      <c r="P11" s="156"/>
    </row>
    <row r="12" spans="1:16" ht="15.75" thickBot="1" x14ac:dyDescent="0.3">
      <c r="B12" s="143"/>
      <c r="C12" s="103"/>
      <c r="D12" s="104"/>
      <c r="E12" s="429" t="s">
        <v>418</v>
      </c>
      <c r="F12" s="430"/>
      <c r="G12" s="430"/>
      <c r="H12" s="430"/>
      <c r="I12" s="430"/>
      <c r="J12" s="430"/>
      <c r="K12" s="430"/>
      <c r="L12" s="431"/>
      <c r="M12" s="97"/>
      <c r="N12" s="91"/>
      <c r="O12" s="91"/>
      <c r="P12" s="111"/>
    </row>
    <row r="13" spans="1:16" ht="15" x14ac:dyDescent="0.25">
      <c r="B13" s="157"/>
      <c r="C13" s="85"/>
      <c r="D13" s="85"/>
      <c r="E13" s="126"/>
      <c r="F13" s="126"/>
      <c r="G13" s="126"/>
      <c r="H13" s="126"/>
      <c r="I13" s="126"/>
      <c r="J13" s="126"/>
      <c r="K13" s="126"/>
      <c r="L13" s="126"/>
      <c r="M13" s="84"/>
      <c r="N13" s="84"/>
      <c r="O13" s="84"/>
      <c r="P13" s="156"/>
    </row>
    <row r="14" spans="1:16" ht="15.75" thickBot="1" x14ac:dyDescent="0.3">
      <c r="B14" s="122"/>
      <c r="C14" s="123"/>
      <c r="D14" s="123"/>
      <c r="E14" s="158"/>
      <c r="F14" s="158"/>
      <c r="G14" s="158"/>
      <c r="H14" s="158"/>
      <c r="I14" s="158"/>
      <c r="J14" s="158"/>
      <c r="K14" s="158"/>
      <c r="L14" s="158"/>
      <c r="M14" s="159"/>
      <c r="N14" s="159"/>
      <c r="O14" s="159"/>
      <c r="P14" s="160"/>
    </row>
    <row r="15" spans="1:16" x14ac:dyDescent="0.2">
      <c r="A15" s="412">
        <v>1</v>
      </c>
      <c r="B15" s="83"/>
      <c r="C15" s="83"/>
      <c r="D15" s="141"/>
      <c r="E15" s="418" t="s">
        <v>120</v>
      </c>
      <c r="F15" s="419"/>
      <c r="G15" s="419" t="s">
        <v>120</v>
      </c>
      <c r="H15" s="419"/>
      <c r="I15" s="88"/>
      <c r="J15" s="419" t="s">
        <v>110</v>
      </c>
      <c r="K15" s="419"/>
      <c r="L15" s="89" t="s">
        <v>417</v>
      </c>
      <c r="M15" s="83"/>
      <c r="N15" s="83"/>
      <c r="O15" s="83"/>
      <c r="P15" s="83"/>
    </row>
    <row r="16" spans="1:16" ht="16.5" thickBot="1" x14ac:dyDescent="0.3">
      <c r="A16" s="413"/>
      <c r="B16" s="83"/>
      <c r="C16" s="83"/>
      <c r="D16" s="142"/>
      <c r="E16" s="414" t="s">
        <v>119</v>
      </c>
      <c r="F16" s="415"/>
      <c r="G16" s="415"/>
      <c r="H16" s="415"/>
      <c r="I16" s="416"/>
      <c r="J16" s="415"/>
      <c r="K16" s="415"/>
      <c r="L16" s="417"/>
      <c r="M16" s="83"/>
      <c r="N16" s="83"/>
      <c r="O16" s="83"/>
      <c r="P16" s="83"/>
    </row>
    <row r="17" spans="1:18" ht="13.5" thickBot="1" x14ac:dyDescent="0.25">
      <c r="B17" s="92" t="s">
        <v>111</v>
      </c>
      <c r="C17" s="93" t="s">
        <v>112</v>
      </c>
      <c r="D17" s="94" t="s">
        <v>113</v>
      </c>
      <c r="E17" s="95" t="s">
        <v>114</v>
      </c>
      <c r="F17" s="95" t="s">
        <v>115</v>
      </c>
      <c r="G17" s="95" t="s">
        <v>116</v>
      </c>
      <c r="H17" s="96" t="s">
        <v>117</v>
      </c>
      <c r="I17" s="6"/>
      <c r="J17" s="92" t="s">
        <v>111</v>
      </c>
      <c r="K17" s="93" t="s">
        <v>112</v>
      </c>
      <c r="L17" s="94" t="s">
        <v>113</v>
      </c>
      <c r="M17" s="95" t="s">
        <v>114</v>
      </c>
      <c r="N17" s="95" t="s">
        <v>115</v>
      </c>
      <c r="O17" s="95" t="s">
        <v>116</v>
      </c>
      <c r="P17" s="96" t="s">
        <v>117</v>
      </c>
    </row>
    <row r="18" spans="1:18" ht="18.75" customHeight="1" thickBot="1" x14ac:dyDescent="0.25">
      <c r="B18" s="144">
        <v>1</v>
      </c>
      <c r="C18" s="145">
        <v>5960.0249999999996</v>
      </c>
      <c r="D18" s="127" t="s">
        <v>7</v>
      </c>
      <c r="E18" s="146"/>
      <c r="F18" s="146"/>
      <c r="G18" s="146"/>
      <c r="H18" s="147" t="s">
        <v>901</v>
      </c>
      <c r="I18" s="75"/>
      <c r="J18" s="148">
        <v>1</v>
      </c>
      <c r="K18" s="145">
        <v>6212.0649999999996</v>
      </c>
      <c r="L18" s="127" t="s">
        <v>7</v>
      </c>
      <c r="M18" s="149"/>
      <c r="N18" s="149"/>
      <c r="O18" s="149"/>
      <c r="P18" s="150" t="s">
        <v>902</v>
      </c>
    </row>
    <row r="19" spans="1:18" x14ac:dyDescent="0.2">
      <c r="B19" s="120">
        <f t="shared" ref="B19:B24" si="0">SUM(B18+1)</f>
        <v>2</v>
      </c>
      <c r="C19" s="121">
        <v>5989.6750000000002</v>
      </c>
      <c r="D19" s="127" t="s">
        <v>7</v>
      </c>
      <c r="E19" s="4"/>
      <c r="F19" s="4"/>
      <c r="G19" s="4"/>
      <c r="H19" s="50" t="s">
        <v>903</v>
      </c>
      <c r="I19" s="6"/>
      <c r="J19" s="125">
        <f t="shared" ref="J19:J24" si="1">SUM(J18+1)</f>
        <v>2</v>
      </c>
      <c r="K19" s="121">
        <v>6241.7150000000001</v>
      </c>
      <c r="L19" s="127" t="s">
        <v>7</v>
      </c>
      <c r="M19" s="10"/>
      <c r="N19" s="10"/>
      <c r="O19" s="10"/>
      <c r="P19" s="114" t="s">
        <v>904</v>
      </c>
    </row>
    <row r="20" spans="1:18" x14ac:dyDescent="0.2">
      <c r="B20" s="120">
        <f t="shared" si="0"/>
        <v>3</v>
      </c>
      <c r="C20" s="121">
        <v>6019.3249999999998</v>
      </c>
      <c r="D20" s="20"/>
      <c r="E20" s="4"/>
      <c r="F20" s="4"/>
      <c r="G20" s="4"/>
      <c r="H20" s="50"/>
      <c r="I20" s="6"/>
      <c r="J20" s="125">
        <f t="shared" si="1"/>
        <v>3</v>
      </c>
      <c r="K20" s="121">
        <v>6271.3649999999998</v>
      </c>
      <c r="L20" s="20"/>
      <c r="M20" s="10"/>
      <c r="N20" s="10"/>
      <c r="O20" s="10"/>
      <c r="P20" s="114"/>
    </row>
    <row r="21" spans="1:18" x14ac:dyDescent="0.2">
      <c r="B21" s="120">
        <f t="shared" si="0"/>
        <v>4</v>
      </c>
      <c r="C21" s="121">
        <v>6048.9750000000004</v>
      </c>
      <c r="D21" s="20"/>
      <c r="E21" s="4"/>
      <c r="F21" s="4"/>
      <c r="G21" s="4"/>
      <c r="H21" s="9"/>
      <c r="I21" s="6"/>
      <c r="J21" s="125">
        <f t="shared" si="1"/>
        <v>4</v>
      </c>
      <c r="K21" s="121">
        <v>6300.915</v>
      </c>
      <c r="L21" s="20"/>
      <c r="M21" s="10"/>
      <c r="N21" s="10"/>
      <c r="O21" s="10"/>
      <c r="P21" s="113"/>
    </row>
    <row r="22" spans="1:18" s="16" customFormat="1" ht="25.5" x14ac:dyDescent="0.2">
      <c r="B22" s="253">
        <f t="shared" si="0"/>
        <v>5</v>
      </c>
      <c r="C22" s="329">
        <v>6078.625</v>
      </c>
      <c r="D22" s="20" t="s">
        <v>7</v>
      </c>
      <c r="E22" s="25"/>
      <c r="F22" s="25"/>
      <c r="G22" s="25"/>
      <c r="H22" s="21" t="s">
        <v>827</v>
      </c>
      <c r="I22" s="290"/>
      <c r="J22" s="239">
        <f t="shared" si="1"/>
        <v>5</v>
      </c>
      <c r="K22" s="329">
        <v>6330.665</v>
      </c>
      <c r="L22" s="20" t="s">
        <v>7</v>
      </c>
      <c r="M22" s="30"/>
      <c r="N22" s="30"/>
      <c r="O22" s="30"/>
      <c r="P22" s="367" t="s">
        <v>827</v>
      </c>
    </row>
    <row r="23" spans="1:18" x14ac:dyDescent="0.2">
      <c r="B23" s="120">
        <f t="shared" si="0"/>
        <v>6</v>
      </c>
      <c r="C23" s="121">
        <v>6108.2749999999996</v>
      </c>
      <c r="D23" s="20"/>
      <c r="E23" s="4"/>
      <c r="F23" s="4"/>
      <c r="G23" s="4"/>
      <c r="H23" s="9"/>
      <c r="I23" s="6"/>
      <c r="J23" s="125">
        <f t="shared" si="1"/>
        <v>6</v>
      </c>
      <c r="K23" s="121">
        <v>6360.3149999999996</v>
      </c>
      <c r="L23" s="20"/>
      <c r="M23" s="10"/>
      <c r="N23" s="10"/>
      <c r="O23" s="10"/>
      <c r="P23" s="113"/>
    </row>
    <row r="24" spans="1:18" x14ac:dyDescent="0.2">
      <c r="B24" s="253">
        <f t="shared" si="0"/>
        <v>7</v>
      </c>
      <c r="C24" s="329">
        <v>6137.9250000000002</v>
      </c>
      <c r="D24" s="20" t="s">
        <v>7</v>
      </c>
      <c r="E24" s="4"/>
      <c r="F24" s="4"/>
      <c r="G24" s="4"/>
      <c r="H24" s="328" t="s">
        <v>847</v>
      </c>
      <c r="I24" s="6"/>
      <c r="J24" s="239">
        <f t="shared" si="1"/>
        <v>7</v>
      </c>
      <c r="K24" s="329">
        <v>6389.9650000000001</v>
      </c>
      <c r="L24" s="20" t="s">
        <v>7</v>
      </c>
      <c r="M24" s="10"/>
      <c r="N24" s="10"/>
      <c r="O24" s="10"/>
      <c r="P24" s="179" t="s">
        <v>848</v>
      </c>
    </row>
    <row r="25" spans="1:18" ht="15.75" thickBot="1" x14ac:dyDescent="0.3">
      <c r="B25" s="122"/>
      <c r="C25" s="123"/>
      <c r="D25" s="115"/>
      <c r="E25" s="116"/>
      <c r="F25" s="116"/>
      <c r="G25" s="116"/>
      <c r="H25" s="116"/>
      <c r="I25" s="116"/>
      <c r="J25" s="116"/>
      <c r="K25" s="116"/>
      <c r="L25" s="116"/>
      <c r="M25" s="117"/>
      <c r="N25" s="117"/>
      <c r="O25" s="117"/>
      <c r="P25" s="118"/>
    </row>
    <row r="26" spans="1:18" x14ac:dyDescent="0.2">
      <c r="A26" s="412">
        <v>2</v>
      </c>
      <c r="B26" s="83"/>
      <c r="C26" s="83"/>
      <c r="D26" s="141"/>
      <c r="E26" s="432" t="s">
        <v>109</v>
      </c>
      <c r="F26" s="433"/>
      <c r="G26" s="433" t="s">
        <v>109</v>
      </c>
      <c r="H26" s="433"/>
      <c r="I26" s="106"/>
      <c r="J26" s="433" t="s">
        <v>110</v>
      </c>
      <c r="K26" s="433"/>
      <c r="L26" s="107" t="s">
        <v>419</v>
      </c>
      <c r="M26" s="83"/>
      <c r="N26" s="83"/>
      <c r="O26" s="83"/>
      <c r="P26" s="83"/>
    </row>
    <row r="27" spans="1:18" ht="16.5" thickBot="1" x14ac:dyDescent="0.3">
      <c r="A27" s="413"/>
      <c r="B27" s="83"/>
      <c r="C27" s="83"/>
      <c r="D27" s="142"/>
      <c r="E27" s="414" t="s">
        <v>108</v>
      </c>
      <c r="F27" s="415"/>
      <c r="G27" s="415"/>
      <c r="H27" s="415"/>
      <c r="I27" s="416"/>
      <c r="J27" s="415"/>
      <c r="K27" s="415"/>
      <c r="L27" s="417"/>
      <c r="M27" s="83"/>
      <c r="N27" s="83"/>
      <c r="O27" s="83"/>
      <c r="P27" s="83"/>
    </row>
    <row r="28" spans="1:18" ht="13.5" thickBot="1" x14ac:dyDescent="0.25">
      <c r="B28" s="92" t="s">
        <v>111</v>
      </c>
      <c r="C28" s="93" t="s">
        <v>112</v>
      </c>
      <c r="D28" s="94" t="s">
        <v>113</v>
      </c>
      <c r="E28" s="95" t="s">
        <v>114</v>
      </c>
      <c r="F28" s="95" t="s">
        <v>115</v>
      </c>
      <c r="G28" s="95" t="s">
        <v>116</v>
      </c>
      <c r="H28" s="96" t="s">
        <v>117</v>
      </c>
      <c r="J28" s="92" t="s">
        <v>111</v>
      </c>
      <c r="K28" s="93" t="s">
        <v>112</v>
      </c>
      <c r="L28" s="94" t="s">
        <v>113</v>
      </c>
      <c r="M28" s="98" t="s">
        <v>114</v>
      </c>
      <c r="N28" s="98" t="s">
        <v>115</v>
      </c>
      <c r="O28" s="98" t="s">
        <v>116</v>
      </c>
      <c r="P28" s="99" t="s">
        <v>117</v>
      </c>
    </row>
    <row r="29" spans="1:18" s="23" customFormat="1" ht="144.75" customHeight="1" x14ac:dyDescent="0.2">
      <c r="B29" s="161">
        <v>1</v>
      </c>
      <c r="C29" s="162">
        <v>5945.2</v>
      </c>
      <c r="D29" s="127" t="s">
        <v>7</v>
      </c>
      <c r="E29" s="128"/>
      <c r="F29" s="128"/>
      <c r="G29" s="128"/>
      <c r="H29" s="129" t="s">
        <v>605</v>
      </c>
      <c r="I29" s="75"/>
      <c r="J29" s="167">
        <v>1</v>
      </c>
      <c r="K29" s="162">
        <v>6197.24</v>
      </c>
      <c r="L29" s="127" t="s">
        <v>7</v>
      </c>
      <c r="M29" s="130"/>
      <c r="N29" s="130"/>
      <c r="O29" s="130"/>
      <c r="P29" s="131" t="s">
        <v>606</v>
      </c>
      <c r="Q29"/>
      <c r="R29"/>
    </row>
    <row r="30" spans="1:18" s="23" customFormat="1" ht="140.25" customHeight="1" x14ac:dyDescent="0.2">
      <c r="B30" s="163">
        <f t="shared" ref="B30:B35" si="2">SUM(B29+1)</f>
        <v>2</v>
      </c>
      <c r="C30" s="164">
        <v>5974.85</v>
      </c>
      <c r="D30" s="20" t="s">
        <v>7</v>
      </c>
      <c r="E30" s="25"/>
      <c r="F30" s="25"/>
      <c r="G30" s="25"/>
      <c r="H30" s="24" t="s">
        <v>719</v>
      </c>
      <c r="I30" s="133"/>
      <c r="J30" s="168">
        <f t="shared" ref="J30:J36" si="3">SUM(J29+1)</f>
        <v>2</v>
      </c>
      <c r="K30" s="164">
        <v>6226.89</v>
      </c>
      <c r="L30" s="20" t="s">
        <v>7</v>
      </c>
      <c r="M30" s="30"/>
      <c r="N30" s="30"/>
      <c r="O30" s="30"/>
      <c r="P30" s="134" t="s">
        <v>720</v>
      </c>
    </row>
    <row r="31" spans="1:18" s="23" customFormat="1" ht="89.25" x14ac:dyDescent="0.2">
      <c r="B31" s="163">
        <f t="shared" si="2"/>
        <v>3</v>
      </c>
      <c r="C31" s="164">
        <v>6004.5</v>
      </c>
      <c r="D31" s="20" t="s">
        <v>7</v>
      </c>
      <c r="E31" s="25"/>
      <c r="F31" s="25"/>
      <c r="G31" s="25"/>
      <c r="H31" s="24" t="s">
        <v>770</v>
      </c>
      <c r="I31" s="133"/>
      <c r="J31" s="168">
        <f t="shared" si="3"/>
        <v>3</v>
      </c>
      <c r="K31" s="164">
        <v>6256.54</v>
      </c>
      <c r="L31" s="20" t="s">
        <v>7</v>
      </c>
      <c r="M31" s="30"/>
      <c r="N31" s="30"/>
      <c r="O31" s="30"/>
      <c r="P31" s="134" t="s">
        <v>771</v>
      </c>
    </row>
    <row r="32" spans="1:18" s="23" customFormat="1" ht="153" x14ac:dyDescent="0.2">
      <c r="B32" s="163">
        <f t="shared" si="2"/>
        <v>4</v>
      </c>
      <c r="C32" s="164">
        <v>6034.1500000000005</v>
      </c>
      <c r="D32" s="20" t="s">
        <v>7</v>
      </c>
      <c r="E32" s="25"/>
      <c r="F32" s="25"/>
      <c r="G32" s="25"/>
      <c r="H32" s="24" t="s">
        <v>618</v>
      </c>
      <c r="I32" s="133"/>
      <c r="J32" s="168">
        <f t="shared" si="3"/>
        <v>4</v>
      </c>
      <c r="K32" s="164">
        <v>6286.1900000000005</v>
      </c>
      <c r="L32" s="20" t="s">
        <v>7</v>
      </c>
      <c r="M32" s="30"/>
      <c r="N32" s="30"/>
      <c r="O32" s="30"/>
      <c r="P32" s="134" t="s">
        <v>619</v>
      </c>
    </row>
    <row r="33" spans="2:18" s="23" customFormat="1" ht="63.75" x14ac:dyDescent="0.2">
      <c r="B33" s="163">
        <f t="shared" si="2"/>
        <v>5</v>
      </c>
      <c r="C33" s="164">
        <v>6063.8</v>
      </c>
      <c r="D33" s="20" t="s">
        <v>7</v>
      </c>
      <c r="E33" s="25"/>
      <c r="F33" s="25"/>
      <c r="G33" s="25"/>
      <c r="H33" s="24" t="s">
        <v>568</v>
      </c>
      <c r="I33" s="133"/>
      <c r="J33" s="168">
        <f t="shared" si="3"/>
        <v>5</v>
      </c>
      <c r="K33" s="164">
        <v>6315.84</v>
      </c>
      <c r="L33" s="20" t="s">
        <v>7</v>
      </c>
      <c r="M33" s="30"/>
      <c r="N33" s="30"/>
      <c r="O33" s="30"/>
      <c r="P33" s="134" t="s">
        <v>568</v>
      </c>
    </row>
    <row r="34" spans="2:18" ht="104.25" customHeight="1" x14ac:dyDescent="0.2">
      <c r="B34" s="163">
        <f t="shared" si="2"/>
        <v>6</v>
      </c>
      <c r="C34" s="164">
        <v>6093.45</v>
      </c>
      <c r="D34" s="20" t="s">
        <v>7</v>
      </c>
      <c r="E34" s="4"/>
      <c r="F34" s="4"/>
      <c r="G34" s="4"/>
      <c r="H34" s="24" t="s">
        <v>845</v>
      </c>
      <c r="I34" s="133"/>
      <c r="J34" s="168">
        <f t="shared" si="3"/>
        <v>6</v>
      </c>
      <c r="K34" s="164">
        <v>6345.49</v>
      </c>
      <c r="L34" s="20" t="s">
        <v>7</v>
      </c>
      <c r="M34" s="10"/>
      <c r="N34" s="10"/>
      <c r="O34" s="10"/>
      <c r="P34" s="134" t="s">
        <v>846</v>
      </c>
      <c r="Q34" s="23"/>
      <c r="R34" s="23"/>
    </row>
    <row r="35" spans="2:18" s="23" customFormat="1" ht="82.5" customHeight="1" x14ac:dyDescent="0.2">
      <c r="B35" s="163">
        <f t="shared" si="2"/>
        <v>7</v>
      </c>
      <c r="C35" s="164">
        <v>6123.1</v>
      </c>
      <c r="D35" s="20" t="s">
        <v>7</v>
      </c>
      <c r="E35" s="25"/>
      <c r="F35" s="25"/>
      <c r="G35" s="25"/>
      <c r="H35" s="24" t="s">
        <v>594</v>
      </c>
      <c r="I35" s="6"/>
      <c r="J35" s="168">
        <f t="shared" si="3"/>
        <v>7</v>
      </c>
      <c r="K35" s="164">
        <v>6375.14</v>
      </c>
      <c r="L35" s="20" t="s">
        <v>7</v>
      </c>
      <c r="M35" s="30"/>
      <c r="N35" s="30"/>
      <c r="O35" s="30"/>
      <c r="P35" s="134" t="s">
        <v>595</v>
      </c>
      <c r="Q35"/>
      <c r="R35"/>
    </row>
    <row r="36" spans="2:18" ht="83.25" customHeight="1" thickBot="1" x14ac:dyDescent="0.25">
      <c r="B36" s="165">
        <v>8</v>
      </c>
      <c r="C36" s="166">
        <v>6152.75</v>
      </c>
      <c r="D36" s="135" t="s">
        <v>7</v>
      </c>
      <c r="E36" s="136"/>
      <c r="F36" s="136"/>
      <c r="G36" s="136"/>
      <c r="H36" s="137" t="s">
        <v>843</v>
      </c>
      <c r="I36" s="138"/>
      <c r="J36" s="169">
        <f t="shared" si="3"/>
        <v>8</v>
      </c>
      <c r="K36" s="166">
        <v>6404.79</v>
      </c>
      <c r="L36" s="135" t="s">
        <v>7</v>
      </c>
      <c r="M36" s="139"/>
      <c r="N36" s="139"/>
      <c r="O36" s="139"/>
      <c r="P36" s="140" t="s">
        <v>844</v>
      </c>
      <c r="Q36" s="23"/>
      <c r="R36" s="23"/>
    </row>
    <row r="37" spans="2:18" ht="17.25" customHeight="1" x14ac:dyDescent="0.2">
      <c r="Q37" s="23"/>
      <c r="R37" s="23"/>
    </row>
    <row r="38" spans="2:18" ht="19.5" customHeight="1" x14ac:dyDescent="0.2">
      <c r="Q38" s="23"/>
      <c r="R38" s="23"/>
    </row>
    <row r="39" spans="2:18" ht="18.75" customHeight="1" x14ac:dyDescent="0.2"/>
    <row r="47" spans="2:18" x14ac:dyDescent="0.2">
      <c r="B47" s="7"/>
      <c r="C47" s="5"/>
      <c r="D47" s="28"/>
      <c r="E47" s="11"/>
      <c r="F47" s="11"/>
      <c r="G47" s="11"/>
      <c r="H47" s="6"/>
    </row>
    <row r="48" spans="2:18" x14ac:dyDescent="0.2">
      <c r="B48" s="6"/>
      <c r="C48" s="6"/>
      <c r="D48" s="27"/>
      <c r="E48" s="6"/>
      <c r="F48" s="6"/>
      <c r="G48" s="6"/>
      <c r="H48" s="6"/>
    </row>
    <row r="49" spans="2:8" x14ac:dyDescent="0.2">
      <c r="B49" s="6"/>
      <c r="C49" s="6"/>
      <c r="D49" s="27"/>
      <c r="E49" s="6"/>
      <c r="F49" s="6"/>
      <c r="G49" s="6"/>
      <c r="H49" s="6"/>
    </row>
  </sheetData>
  <mergeCells count="14">
    <mergeCell ref="E9:L9"/>
    <mergeCell ref="E10:L10"/>
    <mergeCell ref="E11:L11"/>
    <mergeCell ref="E12:L12"/>
    <mergeCell ref="E26:F26"/>
    <mergeCell ref="G26:H26"/>
    <mergeCell ref="J26:K26"/>
    <mergeCell ref="A15:A16"/>
    <mergeCell ref="A26:A27"/>
    <mergeCell ref="E27:L27"/>
    <mergeCell ref="E15:F15"/>
    <mergeCell ref="G15:H15"/>
    <mergeCell ref="J15:K15"/>
    <mergeCell ref="E16:L16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79"/>
  <sheetViews>
    <sheetView topLeftCell="A4" workbookViewId="0">
      <selection activeCell="J42" sqref="J42"/>
    </sheetView>
  </sheetViews>
  <sheetFormatPr defaultRowHeight="12.75" x14ac:dyDescent="0.2"/>
  <cols>
    <col min="2" max="2" width="11.42578125" customWidth="1"/>
    <col min="3" max="3" width="20.28515625" customWidth="1"/>
    <col min="4" max="4" width="9.140625" style="34" customWidth="1"/>
    <col min="5" max="5" width="14.85546875" customWidth="1"/>
    <col min="6" max="6" width="11.85546875" customWidth="1"/>
    <col min="7" max="7" width="10.5703125" customWidth="1"/>
    <col min="8" max="8" width="25.140625" customWidth="1"/>
    <col min="10" max="10" width="16" customWidth="1"/>
    <col min="11" max="11" width="20.42578125" customWidth="1"/>
    <col min="12" max="12" width="13" style="34" customWidth="1"/>
    <col min="14" max="14" width="11.28515625" customWidth="1"/>
    <col min="15" max="15" width="12.140625" customWidth="1"/>
    <col min="16" max="16" width="27.14062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121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420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58</v>
      </c>
      <c r="F13" s="419"/>
      <c r="G13" s="419" t="s">
        <v>60</v>
      </c>
      <c r="H13" s="419"/>
      <c r="I13" s="88"/>
      <c r="J13" s="419" t="s">
        <v>125</v>
      </c>
      <c r="K13" s="419"/>
      <c r="L13" s="89" t="s">
        <v>59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57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x14ac:dyDescent="0.2">
      <c r="B15" s="187" t="s">
        <v>111</v>
      </c>
      <c r="C15" s="188" t="s">
        <v>112</v>
      </c>
      <c r="D15" s="189" t="s">
        <v>113</v>
      </c>
      <c r="E15" s="190" t="s">
        <v>114</v>
      </c>
      <c r="F15" s="190" t="s">
        <v>115</v>
      </c>
      <c r="G15" s="190" t="s">
        <v>116</v>
      </c>
      <c r="H15" s="190" t="s">
        <v>117</v>
      </c>
      <c r="I15" s="75"/>
      <c r="J15" s="188" t="s">
        <v>111</v>
      </c>
      <c r="K15" s="188" t="s">
        <v>118</v>
      </c>
      <c r="L15" s="189" t="s">
        <v>113</v>
      </c>
      <c r="M15" s="190" t="s">
        <v>114</v>
      </c>
      <c r="N15" s="190" t="s">
        <v>115</v>
      </c>
      <c r="O15" s="190" t="s">
        <v>116</v>
      </c>
      <c r="P15" s="191" t="s">
        <v>117</v>
      </c>
    </row>
    <row r="16" spans="1:16" ht="51" x14ac:dyDescent="0.2">
      <c r="B16" s="192">
        <v>1</v>
      </c>
      <c r="C16" s="193">
        <f>6770-325+B16*30</f>
        <v>6475</v>
      </c>
      <c r="D16" s="20" t="s">
        <v>7</v>
      </c>
      <c r="E16" s="4"/>
      <c r="F16" s="4"/>
      <c r="G16" s="4"/>
      <c r="H16" s="62" t="s">
        <v>61</v>
      </c>
      <c r="I16" s="6"/>
      <c r="J16" s="196">
        <v>1</v>
      </c>
      <c r="K16" s="196">
        <f t="shared" ref="K16:K25" si="0">6770+15+B16*30</f>
        <v>6815</v>
      </c>
      <c r="L16" s="20" t="s">
        <v>7</v>
      </c>
      <c r="M16" s="4"/>
      <c r="N16" s="4"/>
      <c r="O16" s="4"/>
      <c r="P16" s="201" t="s">
        <v>61</v>
      </c>
    </row>
    <row r="17" spans="1:16" ht="45.75" customHeight="1" x14ac:dyDescent="0.2">
      <c r="B17" s="192">
        <v>2</v>
      </c>
      <c r="C17" s="193">
        <f t="shared" ref="C17:C25" si="1">6770-325+B17*30</f>
        <v>6505</v>
      </c>
      <c r="D17" s="20"/>
      <c r="E17" s="4"/>
      <c r="F17" s="4"/>
      <c r="G17" s="4"/>
      <c r="H17" s="205" t="s">
        <v>356</v>
      </c>
      <c r="I17" s="6"/>
      <c r="J17" s="196">
        <v>2</v>
      </c>
      <c r="K17" s="196">
        <f t="shared" si="0"/>
        <v>6845</v>
      </c>
      <c r="L17" s="20"/>
      <c r="M17" s="4"/>
      <c r="N17" s="4"/>
      <c r="O17" s="4"/>
      <c r="P17" s="202" t="s">
        <v>356</v>
      </c>
    </row>
    <row r="18" spans="1:16" ht="53.25" customHeight="1" x14ac:dyDescent="0.2">
      <c r="B18" s="192">
        <v>3</v>
      </c>
      <c r="C18" s="193">
        <f t="shared" si="1"/>
        <v>6535</v>
      </c>
      <c r="D18" s="20" t="s">
        <v>7</v>
      </c>
      <c r="E18" s="4"/>
      <c r="F18" s="4"/>
      <c r="G18" s="4"/>
      <c r="H18" s="62" t="s">
        <v>61</v>
      </c>
      <c r="I18" s="6"/>
      <c r="J18" s="196">
        <v>3</v>
      </c>
      <c r="K18" s="196">
        <f t="shared" si="0"/>
        <v>6875</v>
      </c>
      <c r="L18" s="20" t="s">
        <v>7</v>
      </c>
      <c r="M18" s="4"/>
      <c r="N18" s="4"/>
      <c r="O18" s="4"/>
      <c r="P18" s="201" t="s">
        <v>61</v>
      </c>
    </row>
    <row r="19" spans="1:16" ht="13.5" customHeight="1" x14ac:dyDescent="0.2">
      <c r="B19" s="192">
        <v>4</v>
      </c>
      <c r="C19" s="193">
        <f t="shared" si="1"/>
        <v>6565</v>
      </c>
      <c r="D19" s="20"/>
      <c r="E19" s="4"/>
      <c r="F19" s="4"/>
      <c r="G19" s="4"/>
      <c r="H19" s="43"/>
      <c r="I19" s="6"/>
      <c r="J19" s="196">
        <v>4</v>
      </c>
      <c r="K19" s="196">
        <f t="shared" si="0"/>
        <v>6905</v>
      </c>
      <c r="L19" s="20"/>
      <c r="M19" s="4"/>
      <c r="N19" s="4"/>
      <c r="O19" s="4"/>
      <c r="P19" s="203"/>
    </row>
    <row r="20" spans="1:16" ht="13.5" customHeight="1" x14ac:dyDescent="0.2">
      <c r="B20" s="192">
        <v>5</v>
      </c>
      <c r="C20" s="193">
        <f t="shared" si="1"/>
        <v>6595</v>
      </c>
      <c r="D20" s="20"/>
      <c r="E20" s="4"/>
      <c r="F20" s="4"/>
      <c r="G20" s="4"/>
      <c r="H20" s="43"/>
      <c r="I20" s="6"/>
      <c r="J20" s="196">
        <v>5</v>
      </c>
      <c r="K20" s="196">
        <f t="shared" si="0"/>
        <v>6935</v>
      </c>
      <c r="L20" s="20"/>
      <c r="M20" s="4"/>
      <c r="N20" s="4"/>
      <c r="O20" s="4"/>
      <c r="P20" s="203"/>
    </row>
    <row r="21" spans="1:16" ht="13.5" customHeight="1" x14ac:dyDescent="0.2">
      <c r="B21" s="192">
        <v>6</v>
      </c>
      <c r="C21" s="193">
        <f t="shared" si="1"/>
        <v>6625</v>
      </c>
      <c r="D21" s="20"/>
      <c r="E21" s="4"/>
      <c r="F21" s="4"/>
      <c r="G21" s="4"/>
      <c r="H21" s="43"/>
      <c r="I21" s="6"/>
      <c r="J21" s="196">
        <v>6</v>
      </c>
      <c r="K21" s="196">
        <f t="shared" si="0"/>
        <v>6965</v>
      </c>
      <c r="L21" s="20"/>
      <c r="M21" s="4"/>
      <c r="N21" s="4"/>
      <c r="O21" s="4"/>
      <c r="P21" s="203"/>
    </row>
    <row r="22" spans="1:16" ht="13.5" customHeight="1" x14ac:dyDescent="0.2">
      <c r="B22" s="192">
        <v>7</v>
      </c>
      <c r="C22" s="193">
        <f t="shared" si="1"/>
        <v>6655</v>
      </c>
      <c r="D22" s="20"/>
      <c r="E22" s="4"/>
      <c r="F22" s="4"/>
      <c r="G22" s="4"/>
      <c r="H22" s="43"/>
      <c r="I22" s="6"/>
      <c r="J22" s="196">
        <v>7</v>
      </c>
      <c r="K22" s="196">
        <f t="shared" si="0"/>
        <v>6995</v>
      </c>
      <c r="L22" s="20"/>
      <c r="M22" s="4"/>
      <c r="N22" s="4"/>
      <c r="O22" s="4"/>
      <c r="P22" s="203"/>
    </row>
    <row r="23" spans="1:16" ht="13.5" customHeight="1" x14ac:dyDescent="0.2">
      <c r="B23" s="192">
        <v>8</v>
      </c>
      <c r="C23" s="193">
        <f t="shared" si="1"/>
        <v>6685</v>
      </c>
      <c r="D23" s="20"/>
      <c r="E23" s="4"/>
      <c r="F23" s="4"/>
      <c r="G23" s="4"/>
      <c r="H23" s="43"/>
      <c r="I23" s="6"/>
      <c r="J23" s="196">
        <v>8</v>
      </c>
      <c r="K23" s="196">
        <f t="shared" si="0"/>
        <v>7025</v>
      </c>
      <c r="L23" s="20"/>
      <c r="M23" s="4"/>
      <c r="N23" s="4"/>
      <c r="O23" s="4"/>
      <c r="P23" s="203"/>
    </row>
    <row r="24" spans="1:16" ht="13.5" customHeight="1" x14ac:dyDescent="0.2">
      <c r="B24" s="192">
        <v>9</v>
      </c>
      <c r="C24" s="193">
        <f t="shared" si="1"/>
        <v>6715</v>
      </c>
      <c r="D24" s="33"/>
      <c r="E24" s="9"/>
      <c r="F24" s="9"/>
      <c r="G24" s="9"/>
      <c r="H24" s="43"/>
      <c r="I24" s="6"/>
      <c r="J24" s="196">
        <v>9</v>
      </c>
      <c r="K24" s="196">
        <f t="shared" si="0"/>
        <v>7055</v>
      </c>
      <c r="L24" s="33"/>
      <c r="M24" s="9"/>
      <c r="N24" s="9"/>
      <c r="O24" s="9"/>
      <c r="P24" s="203"/>
    </row>
    <row r="25" spans="1:16" ht="31.5" customHeight="1" thickBot="1" x14ac:dyDescent="0.25">
      <c r="B25" s="194">
        <v>10</v>
      </c>
      <c r="C25" s="195">
        <f t="shared" si="1"/>
        <v>6745</v>
      </c>
      <c r="D25" s="173" t="s">
        <v>7</v>
      </c>
      <c r="E25" s="174"/>
      <c r="F25" s="174"/>
      <c r="G25" s="174"/>
      <c r="H25" s="206" t="s">
        <v>276</v>
      </c>
      <c r="I25" s="81"/>
      <c r="J25" s="197">
        <v>10</v>
      </c>
      <c r="K25" s="197">
        <f t="shared" si="0"/>
        <v>7085</v>
      </c>
      <c r="L25" s="173" t="s">
        <v>7</v>
      </c>
      <c r="M25" s="174"/>
      <c r="N25" s="174"/>
      <c r="O25" s="174"/>
      <c r="P25" s="204" t="s">
        <v>276</v>
      </c>
    </row>
    <row r="26" spans="1:16" ht="13.5" customHeight="1" x14ac:dyDescent="0.2">
      <c r="A26" s="412">
        <v>2</v>
      </c>
      <c r="B26" s="83"/>
      <c r="C26" s="83"/>
      <c r="D26" s="141"/>
      <c r="E26" s="418" t="s">
        <v>123</v>
      </c>
      <c r="F26" s="419"/>
      <c r="G26" s="419" t="s">
        <v>124</v>
      </c>
      <c r="H26" s="419"/>
      <c r="I26" s="88"/>
      <c r="J26" s="419" t="s">
        <v>125</v>
      </c>
      <c r="K26" s="419"/>
      <c r="L26" s="89" t="s">
        <v>126</v>
      </c>
      <c r="M26" s="83"/>
      <c r="N26" s="83"/>
      <c r="O26" s="83"/>
      <c r="P26" s="83"/>
    </row>
    <row r="27" spans="1:16" ht="16.5" thickBot="1" x14ac:dyDescent="0.3">
      <c r="A27" s="413"/>
      <c r="B27" s="83"/>
      <c r="C27" s="83"/>
      <c r="D27" s="142"/>
      <c r="E27" s="414" t="s">
        <v>122</v>
      </c>
      <c r="F27" s="415"/>
      <c r="G27" s="415"/>
      <c r="H27" s="415"/>
      <c r="I27" s="415"/>
      <c r="J27" s="415"/>
      <c r="K27" s="415"/>
      <c r="L27" s="417"/>
      <c r="M27" s="83"/>
      <c r="N27" s="83"/>
      <c r="O27" s="83"/>
      <c r="P27" s="83"/>
    </row>
    <row r="28" spans="1:16" ht="13.5" thickBot="1" x14ac:dyDescent="0.25">
      <c r="B28" s="92" t="s">
        <v>111</v>
      </c>
      <c r="C28" s="93" t="s">
        <v>112</v>
      </c>
      <c r="D28" s="98" t="s">
        <v>113</v>
      </c>
      <c r="E28" s="95" t="s">
        <v>114</v>
      </c>
      <c r="F28" s="95" t="s">
        <v>115</v>
      </c>
      <c r="G28" s="95" t="s">
        <v>116</v>
      </c>
      <c r="H28" s="96" t="s">
        <v>117</v>
      </c>
      <c r="I28" s="75"/>
      <c r="J28" s="92" t="s">
        <v>111</v>
      </c>
      <c r="K28" s="93" t="s">
        <v>118</v>
      </c>
      <c r="L28" s="98" t="s">
        <v>113</v>
      </c>
      <c r="M28" s="95" t="s">
        <v>114</v>
      </c>
      <c r="N28" s="95" t="s">
        <v>115</v>
      </c>
      <c r="O28" s="95" t="s">
        <v>116</v>
      </c>
      <c r="P28" s="96" t="s">
        <v>117</v>
      </c>
    </row>
    <row r="29" spans="1:16" ht="63.75" x14ac:dyDescent="0.2">
      <c r="B29" s="207">
        <v>1</v>
      </c>
      <c r="C29" s="208">
        <f>6770-350+40</f>
        <v>6460</v>
      </c>
      <c r="D29" s="66" t="s">
        <v>7</v>
      </c>
      <c r="E29" s="100"/>
      <c r="F29" s="100"/>
      <c r="G29" s="100"/>
      <c r="H29" s="68" t="s">
        <v>575</v>
      </c>
      <c r="I29" s="6"/>
      <c r="J29" s="208">
        <v>1</v>
      </c>
      <c r="K29" s="208">
        <f>6770-10+40</f>
        <v>6800</v>
      </c>
      <c r="L29" s="66" t="s">
        <v>7</v>
      </c>
      <c r="M29" s="100"/>
      <c r="N29" s="100"/>
      <c r="O29" s="100"/>
      <c r="P29" s="178" t="s">
        <v>575</v>
      </c>
    </row>
    <row r="30" spans="1:16" s="23" customFormat="1" ht="25.5" x14ac:dyDescent="0.2">
      <c r="B30" s="209">
        <v>2</v>
      </c>
      <c r="C30" s="193">
        <f t="shared" ref="C30:C36" si="2">C29+40</f>
        <v>6500</v>
      </c>
      <c r="D30" s="20" t="s">
        <v>7</v>
      </c>
      <c r="E30" s="25"/>
      <c r="F30" s="25"/>
      <c r="G30" s="25"/>
      <c r="H30" s="24" t="s">
        <v>569</v>
      </c>
      <c r="I30" s="133"/>
      <c r="J30" s="193">
        <v>2</v>
      </c>
      <c r="K30" s="193">
        <f>K29+40</f>
        <v>6840</v>
      </c>
      <c r="L30" s="20" t="s">
        <v>7</v>
      </c>
      <c r="M30" s="25"/>
      <c r="N30" s="25"/>
      <c r="O30" s="25"/>
      <c r="P30" s="134" t="s">
        <v>569</v>
      </c>
    </row>
    <row r="31" spans="1:16" ht="51" x14ac:dyDescent="0.2">
      <c r="B31" s="209">
        <v>3</v>
      </c>
      <c r="C31" s="193">
        <f t="shared" si="2"/>
        <v>6540</v>
      </c>
      <c r="D31" s="20" t="s">
        <v>7</v>
      </c>
      <c r="E31" s="4"/>
      <c r="F31" s="4"/>
      <c r="G31" s="4"/>
      <c r="H31" s="41" t="s">
        <v>477</v>
      </c>
      <c r="I31" s="6"/>
      <c r="J31" s="193">
        <v>3</v>
      </c>
      <c r="K31" s="193">
        <f t="shared" ref="K31:K36" si="3">K30+40</f>
        <v>6880</v>
      </c>
      <c r="L31" s="20" t="s">
        <v>7</v>
      </c>
      <c r="M31" s="4"/>
      <c r="N31" s="4"/>
      <c r="O31" s="4"/>
      <c r="P31" s="177" t="s">
        <v>477</v>
      </c>
    </row>
    <row r="32" spans="1:16" s="23" customFormat="1" ht="25.5" x14ac:dyDescent="0.2">
      <c r="B32" s="209">
        <v>4</v>
      </c>
      <c r="C32" s="193">
        <f t="shared" si="2"/>
        <v>6580</v>
      </c>
      <c r="D32" s="20" t="s">
        <v>7</v>
      </c>
      <c r="E32" s="25"/>
      <c r="F32" s="25"/>
      <c r="G32" s="25"/>
      <c r="H32" s="24" t="s">
        <v>563</v>
      </c>
      <c r="I32" s="133"/>
      <c r="J32" s="193">
        <v>4</v>
      </c>
      <c r="K32" s="193">
        <f t="shared" si="3"/>
        <v>6920</v>
      </c>
      <c r="L32" s="20" t="s">
        <v>7</v>
      </c>
      <c r="M32" s="25"/>
      <c r="N32" s="25"/>
      <c r="O32" s="25"/>
      <c r="P32" s="134" t="s">
        <v>564</v>
      </c>
    </row>
    <row r="33" spans="1:16" ht="51" x14ac:dyDescent="0.2">
      <c r="B33" s="209">
        <v>5</v>
      </c>
      <c r="C33" s="193">
        <f t="shared" si="2"/>
        <v>6620</v>
      </c>
      <c r="D33" s="20" t="s">
        <v>7</v>
      </c>
      <c r="E33" s="4"/>
      <c r="F33" s="4"/>
      <c r="G33" s="4"/>
      <c r="H33" s="24" t="s">
        <v>130</v>
      </c>
      <c r="I33" s="6"/>
      <c r="J33" s="193">
        <v>5</v>
      </c>
      <c r="K33" s="193">
        <f t="shared" si="3"/>
        <v>6960</v>
      </c>
      <c r="L33" s="20" t="s">
        <v>7</v>
      </c>
      <c r="M33" s="4"/>
      <c r="N33" s="4"/>
      <c r="O33" s="4"/>
      <c r="P33" s="134" t="s">
        <v>131</v>
      </c>
    </row>
    <row r="34" spans="1:16" s="23" customFormat="1" ht="25.5" x14ac:dyDescent="0.2">
      <c r="B34" s="209">
        <v>6</v>
      </c>
      <c r="C34" s="193">
        <f t="shared" si="2"/>
        <v>6660</v>
      </c>
      <c r="D34" s="20" t="s">
        <v>7</v>
      </c>
      <c r="E34" s="25"/>
      <c r="F34" s="25"/>
      <c r="G34" s="25"/>
      <c r="H34" s="24" t="s">
        <v>567</v>
      </c>
      <c r="I34" s="133"/>
      <c r="J34" s="193">
        <v>6</v>
      </c>
      <c r="K34" s="193">
        <f t="shared" si="3"/>
        <v>7000</v>
      </c>
      <c r="L34" s="20" t="s">
        <v>7</v>
      </c>
      <c r="M34" s="25"/>
      <c r="N34" s="25"/>
      <c r="O34" s="25"/>
      <c r="P34" s="134" t="s">
        <v>563</v>
      </c>
    </row>
    <row r="35" spans="1:16" ht="51" x14ac:dyDescent="0.2">
      <c r="B35" s="209">
        <v>7</v>
      </c>
      <c r="C35" s="193">
        <f t="shared" si="2"/>
        <v>6700</v>
      </c>
      <c r="D35" s="20" t="s">
        <v>7</v>
      </c>
      <c r="E35" s="4"/>
      <c r="F35" s="4"/>
      <c r="G35" s="4"/>
      <c r="H35" s="24" t="s">
        <v>132</v>
      </c>
      <c r="I35" s="6"/>
      <c r="J35" s="193">
        <v>7</v>
      </c>
      <c r="K35" s="193">
        <f t="shared" si="3"/>
        <v>7040</v>
      </c>
      <c r="L35" s="20" t="s">
        <v>7</v>
      </c>
      <c r="M35" s="4"/>
      <c r="N35" s="4"/>
      <c r="O35" s="4"/>
      <c r="P35" s="134" t="s">
        <v>132</v>
      </c>
    </row>
    <row r="36" spans="1:16" s="23" customFormat="1" ht="26.25" thickBot="1" x14ac:dyDescent="0.25">
      <c r="B36" s="210">
        <v>8</v>
      </c>
      <c r="C36" s="195">
        <f t="shared" si="2"/>
        <v>6740</v>
      </c>
      <c r="D36" s="135" t="s">
        <v>7</v>
      </c>
      <c r="E36" s="172"/>
      <c r="F36" s="172"/>
      <c r="G36" s="172"/>
      <c r="H36" s="137" t="s">
        <v>571</v>
      </c>
      <c r="I36" s="138"/>
      <c r="J36" s="195">
        <v>8</v>
      </c>
      <c r="K36" s="195">
        <f t="shared" si="3"/>
        <v>7080</v>
      </c>
      <c r="L36" s="135" t="s">
        <v>7</v>
      </c>
      <c r="M36" s="172"/>
      <c r="N36" s="172"/>
      <c r="O36" s="172"/>
      <c r="P36" s="140" t="s">
        <v>570</v>
      </c>
    </row>
    <row r="37" spans="1:16" x14ac:dyDescent="0.2">
      <c r="A37" s="412">
        <v>3</v>
      </c>
      <c r="B37" s="83"/>
      <c r="C37" s="83"/>
      <c r="D37" s="141"/>
      <c r="E37" s="418" t="s">
        <v>128</v>
      </c>
      <c r="F37" s="419"/>
      <c r="G37" s="419" t="s">
        <v>129</v>
      </c>
      <c r="H37" s="419"/>
      <c r="I37" s="88"/>
      <c r="J37" s="419" t="s">
        <v>125</v>
      </c>
      <c r="K37" s="419"/>
      <c r="L37" s="89" t="s">
        <v>421</v>
      </c>
      <c r="M37" s="83"/>
      <c r="N37" s="83"/>
      <c r="O37" s="83"/>
      <c r="P37" s="83"/>
    </row>
    <row r="38" spans="1:16" ht="16.5" thickBot="1" x14ac:dyDescent="0.3">
      <c r="A38" s="413"/>
      <c r="B38" s="83"/>
      <c r="C38" s="83"/>
      <c r="D38" s="142"/>
      <c r="E38" s="414" t="s">
        <v>127</v>
      </c>
      <c r="F38" s="415"/>
      <c r="G38" s="415"/>
      <c r="H38" s="415"/>
      <c r="I38" s="415"/>
      <c r="J38" s="415"/>
      <c r="K38" s="415"/>
      <c r="L38" s="417"/>
      <c r="M38" s="83"/>
      <c r="N38" s="83"/>
      <c r="O38" s="83"/>
      <c r="P38" s="83"/>
    </row>
    <row r="39" spans="1:16" ht="13.5" thickBot="1" x14ac:dyDescent="0.25">
      <c r="B39" s="92" t="s">
        <v>111</v>
      </c>
      <c r="C39" s="93" t="s">
        <v>112</v>
      </c>
      <c r="D39" s="98" t="s">
        <v>113</v>
      </c>
      <c r="E39" s="95" t="s">
        <v>114</v>
      </c>
      <c r="F39" s="95" t="s">
        <v>115</v>
      </c>
      <c r="G39" s="95" t="s">
        <v>116</v>
      </c>
      <c r="H39" s="96" t="s">
        <v>117</v>
      </c>
      <c r="I39" s="75"/>
      <c r="J39" s="92" t="s">
        <v>111</v>
      </c>
      <c r="K39" s="93" t="s">
        <v>118</v>
      </c>
      <c r="L39" s="98" t="s">
        <v>113</v>
      </c>
      <c r="M39" s="95" t="s">
        <v>114</v>
      </c>
      <c r="N39" s="95" t="s">
        <v>115</v>
      </c>
      <c r="O39" s="95" t="s">
        <v>116</v>
      </c>
      <c r="P39" s="96" t="s">
        <v>117</v>
      </c>
    </row>
    <row r="40" spans="1:16" ht="51" x14ac:dyDescent="0.2">
      <c r="B40" s="207">
        <v>1</v>
      </c>
      <c r="C40" s="208">
        <f>6770-340+B40*30</f>
        <v>6460</v>
      </c>
      <c r="D40" s="66" t="s">
        <v>7</v>
      </c>
      <c r="E40" s="100"/>
      <c r="F40" s="100"/>
      <c r="G40" s="100"/>
      <c r="H40" s="185" t="s">
        <v>625</v>
      </c>
      <c r="I40" s="6"/>
      <c r="J40" s="208">
        <v>1</v>
      </c>
      <c r="K40" s="208">
        <f>6770+J40*30</f>
        <v>6800</v>
      </c>
      <c r="L40" s="66" t="s">
        <v>7</v>
      </c>
      <c r="M40" s="100"/>
      <c r="N40" s="100"/>
      <c r="O40" s="100"/>
      <c r="P40" s="186" t="s">
        <v>625</v>
      </c>
    </row>
    <row r="41" spans="1:16" ht="38.25" x14ac:dyDescent="0.2">
      <c r="B41" s="209">
        <v>2</v>
      </c>
      <c r="C41" s="193">
        <f>6770-340+B41*30</f>
        <v>6490</v>
      </c>
      <c r="D41" s="20" t="s">
        <v>7</v>
      </c>
      <c r="E41" s="4"/>
      <c r="F41" s="4"/>
      <c r="G41" s="4"/>
      <c r="H41" s="29" t="s">
        <v>285</v>
      </c>
      <c r="I41" s="6"/>
      <c r="J41" s="193">
        <v>2</v>
      </c>
      <c r="K41" s="193">
        <f t="shared" ref="K41:K50" si="4">6770+J41*30</f>
        <v>6830</v>
      </c>
      <c r="L41" s="20" t="s">
        <v>7</v>
      </c>
      <c r="M41" s="4"/>
      <c r="N41" s="4"/>
      <c r="O41" s="4"/>
      <c r="P41" s="179" t="s">
        <v>285</v>
      </c>
    </row>
    <row r="42" spans="1:16" x14ac:dyDescent="0.2">
      <c r="B42" s="209">
        <v>3</v>
      </c>
      <c r="C42" s="193">
        <f t="shared" ref="C42:C50" si="5">6770-340+B42*30</f>
        <v>6520</v>
      </c>
      <c r="D42" s="20" t="s">
        <v>7</v>
      </c>
      <c r="E42" s="4"/>
      <c r="F42" s="4"/>
      <c r="G42" s="4"/>
      <c r="H42" s="29" t="s">
        <v>287</v>
      </c>
      <c r="I42" s="6"/>
      <c r="J42" s="193">
        <v>3</v>
      </c>
      <c r="K42" s="193">
        <f t="shared" si="4"/>
        <v>6860</v>
      </c>
      <c r="L42" s="20" t="s">
        <v>7</v>
      </c>
      <c r="M42" s="4"/>
      <c r="N42" s="4"/>
      <c r="O42" s="4"/>
      <c r="P42" s="180" t="s">
        <v>286</v>
      </c>
    </row>
    <row r="43" spans="1:16" x14ac:dyDescent="0.2">
      <c r="B43" s="209">
        <v>4</v>
      </c>
      <c r="C43" s="193">
        <f t="shared" si="5"/>
        <v>6550</v>
      </c>
      <c r="D43" s="20"/>
      <c r="E43" s="4"/>
      <c r="F43" s="4"/>
      <c r="G43" s="4"/>
      <c r="H43" s="38"/>
      <c r="I43" s="6"/>
      <c r="J43" s="193">
        <v>4</v>
      </c>
      <c r="K43" s="193">
        <f t="shared" si="4"/>
        <v>6890</v>
      </c>
      <c r="L43" s="20"/>
      <c r="M43" s="4"/>
      <c r="N43" s="4"/>
      <c r="O43" s="4"/>
      <c r="P43" s="181"/>
    </row>
    <row r="44" spans="1:16" ht="26.25" customHeight="1" x14ac:dyDescent="0.2">
      <c r="B44" s="209">
        <v>5</v>
      </c>
      <c r="C44" s="193">
        <f t="shared" si="5"/>
        <v>6580</v>
      </c>
      <c r="D44" s="20" t="s">
        <v>7</v>
      </c>
      <c r="E44" s="4"/>
      <c r="F44" s="4"/>
      <c r="G44" s="4"/>
      <c r="H44" s="38" t="s">
        <v>507</v>
      </c>
      <c r="I44" s="6"/>
      <c r="J44" s="193">
        <v>5</v>
      </c>
      <c r="K44" s="193">
        <f t="shared" si="4"/>
        <v>6920</v>
      </c>
      <c r="L44" s="20" t="s">
        <v>7</v>
      </c>
      <c r="M44" s="4"/>
      <c r="N44" s="4"/>
      <c r="O44" s="4"/>
      <c r="P44" s="38" t="s">
        <v>507</v>
      </c>
    </row>
    <row r="45" spans="1:16" x14ac:dyDescent="0.2">
      <c r="B45" s="209">
        <v>6</v>
      </c>
      <c r="C45" s="193">
        <f t="shared" si="5"/>
        <v>6610</v>
      </c>
      <c r="D45" s="20"/>
      <c r="E45" s="4"/>
      <c r="F45" s="4"/>
      <c r="G45" s="4"/>
      <c r="H45" s="29"/>
      <c r="I45" s="6"/>
      <c r="J45" s="193">
        <v>6</v>
      </c>
      <c r="K45" s="193">
        <f t="shared" si="4"/>
        <v>6950</v>
      </c>
      <c r="L45" s="20"/>
      <c r="M45" s="4"/>
      <c r="N45" s="4"/>
      <c r="O45" s="4"/>
      <c r="P45" s="182"/>
    </row>
    <row r="46" spans="1:16" x14ac:dyDescent="0.2">
      <c r="B46" s="192">
        <v>7</v>
      </c>
      <c r="C46" s="196">
        <f t="shared" si="5"/>
        <v>6640</v>
      </c>
      <c r="D46" s="20"/>
      <c r="E46" s="4"/>
      <c r="F46" s="4"/>
      <c r="G46" s="4"/>
      <c r="H46" s="9"/>
      <c r="I46" s="6"/>
      <c r="J46" s="196">
        <v>7</v>
      </c>
      <c r="K46" s="196">
        <f t="shared" si="4"/>
        <v>6980</v>
      </c>
      <c r="L46" s="20"/>
      <c r="M46" s="4"/>
      <c r="N46" s="4"/>
      <c r="O46" s="4"/>
      <c r="P46" s="113"/>
    </row>
    <row r="47" spans="1:16" x14ac:dyDescent="0.2">
      <c r="B47" s="192">
        <v>8</v>
      </c>
      <c r="C47" s="196">
        <f t="shared" si="5"/>
        <v>6670</v>
      </c>
      <c r="D47" s="20"/>
      <c r="E47" s="4"/>
      <c r="F47" s="4"/>
      <c r="G47" s="4"/>
      <c r="H47" s="9"/>
      <c r="I47" s="6"/>
      <c r="J47" s="196">
        <v>8</v>
      </c>
      <c r="K47" s="196">
        <f t="shared" si="4"/>
        <v>7010</v>
      </c>
      <c r="L47" s="20"/>
      <c r="M47" s="4"/>
      <c r="N47" s="4"/>
      <c r="O47" s="4"/>
      <c r="P47" s="113"/>
    </row>
    <row r="48" spans="1:16" ht="25.5" x14ac:dyDescent="0.2">
      <c r="B48" s="192">
        <v>9</v>
      </c>
      <c r="C48" s="196">
        <f t="shared" si="5"/>
        <v>6700</v>
      </c>
      <c r="D48" s="33"/>
      <c r="E48" s="9"/>
      <c r="F48" s="9"/>
      <c r="G48" s="9"/>
      <c r="H48" s="24" t="s">
        <v>653</v>
      </c>
      <c r="I48" s="6"/>
      <c r="J48" s="196">
        <v>9</v>
      </c>
      <c r="K48" s="196">
        <f t="shared" si="4"/>
        <v>7040</v>
      </c>
      <c r="L48" s="33"/>
      <c r="M48" s="9"/>
      <c r="N48" s="9"/>
      <c r="O48" s="9"/>
      <c r="P48" s="134" t="s">
        <v>654</v>
      </c>
    </row>
    <row r="49" spans="1:16" x14ac:dyDescent="0.2">
      <c r="B49" s="192">
        <v>10</v>
      </c>
      <c r="C49" s="196">
        <f t="shared" si="5"/>
        <v>6730</v>
      </c>
      <c r="D49" s="33"/>
      <c r="E49" s="9"/>
      <c r="F49" s="9"/>
      <c r="G49" s="9"/>
      <c r="H49" s="9"/>
      <c r="I49" s="6"/>
      <c r="J49" s="196">
        <v>10</v>
      </c>
      <c r="K49" s="196">
        <f t="shared" si="4"/>
        <v>7070</v>
      </c>
      <c r="L49" s="33"/>
      <c r="M49" s="9"/>
      <c r="N49" s="9"/>
      <c r="O49" s="9"/>
      <c r="P49" s="113"/>
    </row>
    <row r="50" spans="1:16" ht="13.5" thickBot="1" x14ac:dyDescent="0.25">
      <c r="B50" s="194">
        <v>11</v>
      </c>
      <c r="C50" s="197">
        <f t="shared" si="5"/>
        <v>6760</v>
      </c>
      <c r="D50" s="183"/>
      <c r="E50" s="174"/>
      <c r="F50" s="174"/>
      <c r="G50" s="174"/>
      <c r="H50" s="174"/>
      <c r="I50" s="81"/>
      <c r="J50" s="197">
        <v>11</v>
      </c>
      <c r="K50" s="197">
        <f t="shared" si="4"/>
        <v>7100</v>
      </c>
      <c r="L50" s="183"/>
      <c r="M50" s="174"/>
      <c r="N50" s="174"/>
      <c r="O50" s="174"/>
      <c r="P50" s="184"/>
    </row>
    <row r="51" spans="1:16" x14ac:dyDescent="0.2">
      <c r="A51" s="412">
        <v>4</v>
      </c>
      <c r="B51" s="83"/>
      <c r="C51" s="83"/>
      <c r="D51" s="141"/>
      <c r="E51" s="418" t="s">
        <v>133</v>
      </c>
      <c r="F51" s="419"/>
      <c r="G51" s="419" t="s">
        <v>134</v>
      </c>
      <c r="H51" s="419"/>
      <c r="I51" s="88"/>
      <c r="J51" s="419" t="s">
        <v>125</v>
      </c>
      <c r="K51" s="419"/>
      <c r="L51" s="89" t="s">
        <v>422</v>
      </c>
      <c r="M51" s="83"/>
      <c r="N51" s="83"/>
      <c r="O51" s="83"/>
      <c r="P51" s="83"/>
    </row>
    <row r="52" spans="1:16" ht="16.5" thickBot="1" x14ac:dyDescent="0.3">
      <c r="A52" s="413"/>
      <c r="B52" s="83"/>
      <c r="C52" s="83"/>
      <c r="D52" s="142"/>
      <c r="E52" s="414" t="s">
        <v>122</v>
      </c>
      <c r="F52" s="415"/>
      <c r="G52" s="415"/>
      <c r="H52" s="415"/>
      <c r="I52" s="415"/>
      <c r="J52" s="415"/>
      <c r="K52" s="415"/>
      <c r="L52" s="417"/>
      <c r="M52" s="83"/>
      <c r="N52" s="83"/>
      <c r="O52" s="83"/>
      <c r="P52" s="83"/>
    </row>
    <row r="53" spans="1:16" ht="13.5" thickBot="1" x14ac:dyDescent="0.25">
      <c r="B53" s="92" t="s">
        <v>111</v>
      </c>
      <c r="C53" s="93" t="s">
        <v>112</v>
      </c>
      <c r="D53" s="98" t="s">
        <v>113</v>
      </c>
      <c r="E53" s="95" t="s">
        <v>114</v>
      </c>
      <c r="F53" s="95" t="s">
        <v>115</v>
      </c>
      <c r="G53" s="95" t="s">
        <v>116</v>
      </c>
      <c r="H53" s="96" t="s">
        <v>117</v>
      </c>
      <c r="I53" s="75"/>
      <c r="J53" s="92" t="s">
        <v>111</v>
      </c>
      <c r="K53" s="93" t="s">
        <v>118</v>
      </c>
      <c r="L53" s="98" t="s">
        <v>113</v>
      </c>
      <c r="M53" s="95" t="s">
        <v>114</v>
      </c>
      <c r="N53" s="95" t="s">
        <v>115</v>
      </c>
      <c r="O53" s="95" t="s">
        <v>116</v>
      </c>
      <c r="P53" s="96" t="s">
        <v>117</v>
      </c>
    </row>
    <row r="54" spans="1:16" x14ac:dyDescent="0.2">
      <c r="B54" s="213">
        <v>1</v>
      </c>
      <c r="C54" s="214">
        <f>6770-330+B54*40</f>
        <v>6480</v>
      </c>
      <c r="D54" s="66"/>
      <c r="E54" s="100"/>
      <c r="F54" s="100"/>
      <c r="G54" s="100"/>
      <c r="H54" s="211"/>
      <c r="I54" s="6"/>
      <c r="J54" s="214">
        <v>1</v>
      </c>
      <c r="K54" s="214">
        <f>6770+10+J54*40</f>
        <v>6820</v>
      </c>
      <c r="L54" s="66"/>
      <c r="M54" s="100"/>
      <c r="N54" s="100"/>
      <c r="O54" s="100"/>
      <c r="P54" s="212"/>
    </row>
    <row r="55" spans="1:16" x14ac:dyDescent="0.2">
      <c r="B55" s="192">
        <v>2</v>
      </c>
      <c r="C55" s="196">
        <f t="shared" ref="C55:C60" si="6">6770-330+B55*40</f>
        <v>6520</v>
      </c>
      <c r="D55" s="20"/>
      <c r="E55" s="4"/>
      <c r="F55" s="4"/>
      <c r="G55" s="4"/>
      <c r="H55" s="9"/>
      <c r="I55" s="6"/>
      <c r="J55" s="196">
        <v>2</v>
      </c>
      <c r="K55" s="196">
        <f t="shared" ref="K55:K60" si="7">6770+10+J55*40</f>
        <v>6860</v>
      </c>
      <c r="L55" s="20"/>
      <c r="M55" s="4"/>
      <c r="N55" s="4"/>
      <c r="O55" s="4"/>
      <c r="P55" s="113"/>
    </row>
    <row r="56" spans="1:16" x14ac:dyDescent="0.2">
      <c r="B56" s="192">
        <v>3</v>
      </c>
      <c r="C56" s="196">
        <f t="shared" si="6"/>
        <v>6560</v>
      </c>
      <c r="D56" s="20"/>
      <c r="E56" s="4"/>
      <c r="F56" s="4"/>
      <c r="G56" s="4"/>
      <c r="H56" s="9"/>
      <c r="I56" s="6"/>
      <c r="J56" s="196">
        <v>3</v>
      </c>
      <c r="K56" s="196">
        <f t="shared" si="7"/>
        <v>6900</v>
      </c>
      <c r="L56" s="20"/>
      <c r="M56" s="4"/>
      <c r="N56" s="4"/>
      <c r="O56" s="4"/>
      <c r="P56" s="113"/>
    </row>
    <row r="57" spans="1:16" x14ac:dyDescent="0.2">
      <c r="B57" s="192">
        <v>4</v>
      </c>
      <c r="C57" s="196">
        <f t="shared" si="6"/>
        <v>6600</v>
      </c>
      <c r="D57" s="20"/>
      <c r="E57" s="4"/>
      <c r="F57" s="4"/>
      <c r="G57" s="4"/>
      <c r="H57" s="9"/>
      <c r="I57" s="6"/>
      <c r="J57" s="196">
        <v>4</v>
      </c>
      <c r="K57" s="196">
        <f t="shared" si="7"/>
        <v>6940</v>
      </c>
      <c r="L57" s="20"/>
      <c r="M57" s="4"/>
      <c r="N57" s="4"/>
      <c r="O57" s="4"/>
      <c r="P57" s="113"/>
    </row>
    <row r="58" spans="1:16" x14ac:dyDescent="0.2">
      <c r="B58" s="192">
        <v>5</v>
      </c>
      <c r="C58" s="196">
        <f t="shared" si="6"/>
        <v>6640</v>
      </c>
      <c r="D58" s="20"/>
      <c r="E58" s="4"/>
      <c r="F58" s="4"/>
      <c r="G58" s="4"/>
      <c r="H58" s="9"/>
      <c r="I58" s="6"/>
      <c r="J58" s="196">
        <v>5</v>
      </c>
      <c r="K58" s="196">
        <f t="shared" si="7"/>
        <v>6980</v>
      </c>
      <c r="L58" s="20"/>
      <c r="M58" s="4"/>
      <c r="N58" s="4"/>
      <c r="O58" s="4"/>
      <c r="P58" s="113"/>
    </row>
    <row r="59" spans="1:16" x14ac:dyDescent="0.2">
      <c r="B59" s="192">
        <v>6</v>
      </c>
      <c r="C59" s="196">
        <f t="shared" si="6"/>
        <v>6680</v>
      </c>
      <c r="D59" s="20"/>
      <c r="E59" s="4"/>
      <c r="F59" s="4"/>
      <c r="G59" s="4"/>
      <c r="H59" s="9"/>
      <c r="I59" s="6"/>
      <c r="J59" s="196">
        <v>6</v>
      </c>
      <c r="K59" s="196">
        <f t="shared" si="7"/>
        <v>7020</v>
      </c>
      <c r="L59" s="20"/>
      <c r="M59" s="4"/>
      <c r="N59" s="4"/>
      <c r="O59" s="4"/>
      <c r="P59" s="113"/>
    </row>
    <row r="60" spans="1:16" ht="13.5" thickBot="1" x14ac:dyDescent="0.25">
      <c r="B60" s="194">
        <v>7</v>
      </c>
      <c r="C60" s="197">
        <f t="shared" si="6"/>
        <v>6720</v>
      </c>
      <c r="D60" s="135"/>
      <c r="E60" s="136"/>
      <c r="F60" s="136"/>
      <c r="G60" s="136"/>
      <c r="H60" s="174"/>
      <c r="I60" s="81"/>
      <c r="J60" s="197">
        <v>7</v>
      </c>
      <c r="K60" s="197">
        <f t="shared" si="7"/>
        <v>7060</v>
      </c>
      <c r="L60" s="135"/>
      <c r="M60" s="136"/>
      <c r="N60" s="136"/>
      <c r="O60" s="136"/>
      <c r="P60" s="184"/>
    </row>
    <row r="61" spans="1:16" x14ac:dyDescent="0.2">
      <c r="A61" s="412">
        <v>5</v>
      </c>
      <c r="B61" s="83"/>
      <c r="C61" s="83"/>
      <c r="D61" s="141"/>
      <c r="E61" s="418" t="s">
        <v>136</v>
      </c>
      <c r="F61" s="419"/>
      <c r="G61" s="419" t="s">
        <v>137</v>
      </c>
      <c r="H61" s="419"/>
      <c r="I61" s="88"/>
      <c r="J61" s="419" t="s">
        <v>125</v>
      </c>
      <c r="K61" s="419"/>
      <c r="L61" s="89" t="s">
        <v>138</v>
      </c>
      <c r="M61" s="83"/>
      <c r="N61" s="83"/>
      <c r="O61" s="83"/>
      <c r="P61" s="83"/>
    </row>
    <row r="62" spans="1:16" ht="16.5" thickBot="1" x14ac:dyDescent="0.3">
      <c r="A62" s="413"/>
      <c r="B62" s="83"/>
      <c r="C62" s="83"/>
      <c r="D62" s="142"/>
      <c r="E62" s="414" t="s">
        <v>135</v>
      </c>
      <c r="F62" s="415"/>
      <c r="G62" s="415"/>
      <c r="H62" s="415"/>
      <c r="I62" s="415"/>
      <c r="J62" s="415"/>
      <c r="K62" s="415"/>
      <c r="L62" s="417"/>
      <c r="M62" s="83"/>
      <c r="N62" s="83"/>
      <c r="O62" s="83"/>
      <c r="P62" s="83"/>
    </row>
    <row r="63" spans="1:16" ht="13.5" thickBot="1" x14ac:dyDescent="0.25">
      <c r="B63" s="92" t="s">
        <v>111</v>
      </c>
      <c r="C63" s="93" t="s">
        <v>112</v>
      </c>
      <c r="D63" s="98" t="s">
        <v>113</v>
      </c>
      <c r="E63" s="95" t="s">
        <v>114</v>
      </c>
      <c r="F63" s="95" t="s">
        <v>115</v>
      </c>
      <c r="G63" s="95" t="s">
        <v>116</v>
      </c>
      <c r="H63" s="96" t="s">
        <v>117</v>
      </c>
      <c r="I63" s="75"/>
      <c r="J63" s="92" t="s">
        <v>111</v>
      </c>
      <c r="K63" s="93" t="s">
        <v>118</v>
      </c>
      <c r="L63" s="98" t="s">
        <v>113</v>
      </c>
      <c r="M63" s="95" t="s">
        <v>114</v>
      </c>
      <c r="N63" s="95" t="s">
        <v>115</v>
      </c>
      <c r="O63" s="95" t="s">
        <v>116</v>
      </c>
      <c r="P63" s="96" t="s">
        <v>117</v>
      </c>
    </row>
    <row r="64" spans="1:16" x14ac:dyDescent="0.2">
      <c r="B64" s="213">
        <v>1</v>
      </c>
      <c r="C64" s="214">
        <f>6770-350+20</f>
        <v>6440</v>
      </c>
      <c r="D64" s="66"/>
      <c r="E64" s="100"/>
      <c r="F64" s="100"/>
      <c r="G64" s="100"/>
      <c r="H64" s="211"/>
      <c r="I64" s="6"/>
      <c r="J64" s="214">
        <v>1</v>
      </c>
      <c r="K64" s="214">
        <f>6770-10+20</f>
        <v>6780</v>
      </c>
      <c r="L64" s="66"/>
      <c r="M64" s="100"/>
      <c r="N64" s="100"/>
      <c r="O64" s="100"/>
      <c r="P64" s="212"/>
    </row>
    <row r="65" spans="2:16" ht="51" x14ac:dyDescent="0.2">
      <c r="B65" s="209">
        <v>2</v>
      </c>
      <c r="C65" s="193">
        <f>C64+20</f>
        <v>6460</v>
      </c>
      <c r="D65" s="20" t="s">
        <v>7</v>
      </c>
      <c r="E65" s="4"/>
      <c r="F65" s="4"/>
      <c r="G65" s="4"/>
      <c r="H65" s="29" t="s">
        <v>626</v>
      </c>
      <c r="I65" s="6"/>
      <c r="J65" s="193">
        <v>2</v>
      </c>
      <c r="K65" s="193">
        <f>K64+20</f>
        <v>6800</v>
      </c>
      <c r="L65" s="20" t="s">
        <v>7</v>
      </c>
      <c r="M65" s="4"/>
      <c r="N65" s="4"/>
      <c r="O65" s="4"/>
      <c r="P65" s="179" t="s">
        <v>626</v>
      </c>
    </row>
    <row r="66" spans="2:16" x14ac:dyDescent="0.2">
      <c r="B66" s="192">
        <v>3</v>
      </c>
      <c r="C66" s="196">
        <f t="shared" ref="C66:C79" si="8">C65+20</f>
        <v>6480</v>
      </c>
      <c r="D66" s="20"/>
      <c r="E66" s="4"/>
      <c r="F66" s="4"/>
      <c r="G66" s="4"/>
      <c r="H66" s="9"/>
      <c r="I66" s="6"/>
      <c r="J66" s="196">
        <v>3</v>
      </c>
      <c r="K66" s="196">
        <f t="shared" ref="K66:K79" si="9">K65+20</f>
        <v>6820</v>
      </c>
      <c r="L66" s="20"/>
      <c r="M66" s="4"/>
      <c r="N66" s="4"/>
      <c r="O66" s="4"/>
      <c r="P66" s="113"/>
    </row>
    <row r="67" spans="2:16" s="23" customFormat="1" ht="42" customHeight="1" x14ac:dyDescent="0.2">
      <c r="B67" s="209">
        <v>4</v>
      </c>
      <c r="C67" s="193">
        <f t="shared" si="8"/>
        <v>6500</v>
      </c>
      <c r="D67" s="20" t="s">
        <v>7</v>
      </c>
      <c r="E67" s="25"/>
      <c r="F67" s="25"/>
      <c r="G67" s="25"/>
      <c r="H67" s="24" t="s">
        <v>530</v>
      </c>
      <c r="I67" s="133"/>
      <c r="J67" s="193">
        <v>4</v>
      </c>
      <c r="K67" s="193">
        <f t="shared" si="9"/>
        <v>6840</v>
      </c>
      <c r="L67" s="20" t="s">
        <v>7</v>
      </c>
      <c r="M67" s="25"/>
      <c r="N67" s="25"/>
      <c r="O67" s="25"/>
      <c r="P67" s="134" t="s">
        <v>530</v>
      </c>
    </row>
    <row r="68" spans="2:16" x14ac:dyDescent="0.2">
      <c r="B68" s="192">
        <v>5</v>
      </c>
      <c r="C68" s="196">
        <f t="shared" si="8"/>
        <v>6520</v>
      </c>
      <c r="D68" s="20"/>
      <c r="E68" s="4"/>
      <c r="F68" s="4"/>
      <c r="G68" s="4"/>
      <c r="H68" s="9"/>
      <c r="I68" s="6"/>
      <c r="J68" s="196">
        <v>5</v>
      </c>
      <c r="K68" s="196">
        <f t="shared" si="9"/>
        <v>6860</v>
      </c>
      <c r="L68" s="20"/>
      <c r="M68" s="4"/>
      <c r="N68" s="4"/>
      <c r="O68" s="4"/>
      <c r="P68" s="113"/>
    </row>
    <row r="69" spans="2:16" x14ac:dyDescent="0.2">
      <c r="B69" s="192">
        <v>6</v>
      </c>
      <c r="C69" s="196">
        <f t="shared" si="8"/>
        <v>6540</v>
      </c>
      <c r="D69" s="20" t="s">
        <v>7</v>
      </c>
      <c r="E69" s="4"/>
      <c r="F69" s="4"/>
      <c r="G69" s="4"/>
      <c r="H69" s="50" t="s">
        <v>629</v>
      </c>
      <c r="I69" s="6"/>
      <c r="J69" s="196">
        <v>6</v>
      </c>
      <c r="K69" s="196">
        <f t="shared" si="9"/>
        <v>6880</v>
      </c>
      <c r="L69" s="20" t="s">
        <v>7</v>
      </c>
      <c r="M69" s="4"/>
      <c r="N69" s="4"/>
      <c r="O69" s="4"/>
      <c r="P69" s="114" t="s">
        <v>629</v>
      </c>
    </row>
    <row r="70" spans="2:16" x14ac:dyDescent="0.2">
      <c r="B70" s="192">
        <v>7</v>
      </c>
      <c r="C70" s="196">
        <f t="shared" si="8"/>
        <v>6560</v>
      </c>
      <c r="D70" s="20"/>
      <c r="E70" s="4"/>
      <c r="F70" s="4"/>
      <c r="G70" s="4"/>
      <c r="H70" s="9"/>
      <c r="I70" s="6"/>
      <c r="J70" s="196">
        <v>7</v>
      </c>
      <c r="K70" s="196">
        <f t="shared" si="9"/>
        <v>6900</v>
      </c>
      <c r="L70" s="20"/>
      <c r="M70" s="4"/>
      <c r="N70" s="4"/>
      <c r="O70" s="4"/>
      <c r="P70" s="113"/>
    </row>
    <row r="71" spans="2:16" s="360" customFormat="1" ht="25.5" x14ac:dyDescent="0.2">
      <c r="B71" s="358">
        <v>8</v>
      </c>
      <c r="C71" s="359">
        <f t="shared" si="8"/>
        <v>6580</v>
      </c>
      <c r="D71" s="20" t="s">
        <v>7</v>
      </c>
      <c r="E71" s="64"/>
      <c r="F71" s="64"/>
      <c r="G71" s="64"/>
      <c r="H71" s="21" t="s">
        <v>627</v>
      </c>
      <c r="I71" s="337"/>
      <c r="J71" s="359">
        <v>8</v>
      </c>
      <c r="K71" s="359">
        <f t="shared" si="9"/>
        <v>6920</v>
      </c>
      <c r="L71" s="20" t="s">
        <v>7</v>
      </c>
      <c r="M71" s="64"/>
      <c r="N71" s="64"/>
      <c r="O71" s="64"/>
      <c r="P71" s="243" t="s">
        <v>627</v>
      </c>
    </row>
    <row r="72" spans="2:16" x14ac:dyDescent="0.2">
      <c r="B72" s="192">
        <v>9</v>
      </c>
      <c r="C72" s="196">
        <f t="shared" si="8"/>
        <v>6600</v>
      </c>
      <c r="D72" s="33"/>
      <c r="E72" s="9"/>
      <c r="F72" s="9"/>
      <c r="G72" s="9"/>
      <c r="H72" s="9"/>
      <c r="I72" s="6"/>
      <c r="J72" s="196">
        <v>9</v>
      </c>
      <c r="K72" s="196">
        <f t="shared" si="9"/>
        <v>6940</v>
      </c>
      <c r="L72" s="33"/>
      <c r="M72" s="9"/>
      <c r="N72" s="9"/>
      <c r="O72" s="9"/>
      <c r="P72" s="113"/>
    </row>
    <row r="73" spans="2:16" x14ac:dyDescent="0.2">
      <c r="B73" s="192">
        <v>10</v>
      </c>
      <c r="C73" s="196">
        <f t="shared" si="8"/>
        <v>6620</v>
      </c>
      <c r="D73" s="20" t="s">
        <v>7</v>
      </c>
      <c r="E73" s="9"/>
      <c r="F73" s="9"/>
      <c r="G73" s="9"/>
      <c r="H73" s="9" t="s">
        <v>106</v>
      </c>
      <c r="I73" s="6"/>
      <c r="J73" s="196">
        <v>10</v>
      </c>
      <c r="K73" s="196">
        <f t="shared" si="9"/>
        <v>6960</v>
      </c>
      <c r="L73" s="20" t="s">
        <v>7</v>
      </c>
      <c r="M73" s="9"/>
      <c r="N73" s="9"/>
      <c r="O73" s="9"/>
      <c r="P73" s="113" t="s">
        <v>106</v>
      </c>
    </row>
    <row r="74" spans="2:16" x14ac:dyDescent="0.2">
      <c r="B74" s="192">
        <v>11</v>
      </c>
      <c r="C74" s="196">
        <f t="shared" si="8"/>
        <v>6640</v>
      </c>
      <c r="D74" s="33"/>
      <c r="E74" s="9"/>
      <c r="F74" s="9"/>
      <c r="G74" s="9"/>
      <c r="H74" s="9"/>
      <c r="I74" s="6"/>
      <c r="J74" s="196">
        <v>11</v>
      </c>
      <c r="K74" s="196">
        <f t="shared" si="9"/>
        <v>6980</v>
      </c>
      <c r="L74" s="33"/>
      <c r="M74" s="9"/>
      <c r="N74" s="9"/>
      <c r="O74" s="9"/>
      <c r="P74" s="113"/>
    </row>
    <row r="75" spans="2:16" x14ac:dyDescent="0.2">
      <c r="B75" s="192">
        <v>12</v>
      </c>
      <c r="C75" s="196">
        <f t="shared" si="8"/>
        <v>6660</v>
      </c>
      <c r="D75" s="33"/>
      <c r="E75" s="9"/>
      <c r="F75" s="9"/>
      <c r="G75" s="9"/>
      <c r="H75" s="9"/>
      <c r="I75" s="6"/>
      <c r="J75" s="196">
        <v>12</v>
      </c>
      <c r="K75" s="196">
        <f t="shared" si="9"/>
        <v>7000</v>
      </c>
      <c r="L75" s="33"/>
      <c r="M75" s="9"/>
      <c r="N75" s="9"/>
      <c r="O75" s="9"/>
      <c r="P75" s="113"/>
    </row>
    <row r="76" spans="2:16" x14ac:dyDescent="0.2">
      <c r="B76" s="192">
        <v>13</v>
      </c>
      <c r="C76" s="196">
        <f t="shared" si="8"/>
        <v>6680</v>
      </c>
      <c r="D76" s="33"/>
      <c r="E76" s="9"/>
      <c r="F76" s="9"/>
      <c r="G76" s="9"/>
      <c r="H76" s="9"/>
      <c r="I76" s="6"/>
      <c r="J76" s="196">
        <v>13</v>
      </c>
      <c r="K76" s="196">
        <f t="shared" si="9"/>
        <v>7020</v>
      </c>
      <c r="L76" s="33"/>
      <c r="M76" s="9"/>
      <c r="N76" s="9"/>
      <c r="O76" s="9"/>
      <c r="P76" s="113"/>
    </row>
    <row r="77" spans="2:16" ht="111" customHeight="1" x14ac:dyDescent="0.2">
      <c r="B77" s="209">
        <v>14</v>
      </c>
      <c r="C77" s="193">
        <f t="shared" si="8"/>
        <v>6700</v>
      </c>
      <c r="D77" s="20" t="s">
        <v>7</v>
      </c>
      <c r="E77" s="9"/>
      <c r="F77" s="9"/>
      <c r="G77" s="9"/>
      <c r="H77" s="29" t="s">
        <v>280</v>
      </c>
      <c r="I77" s="6"/>
      <c r="J77" s="193">
        <v>14</v>
      </c>
      <c r="K77" s="193">
        <f t="shared" si="9"/>
        <v>7040</v>
      </c>
      <c r="L77" s="20" t="s">
        <v>7</v>
      </c>
      <c r="M77" s="9"/>
      <c r="N77" s="9"/>
      <c r="O77" s="9"/>
      <c r="P77" s="134" t="s">
        <v>280</v>
      </c>
    </row>
    <row r="78" spans="2:16" x14ac:dyDescent="0.2">
      <c r="B78" s="192">
        <v>15</v>
      </c>
      <c r="C78" s="196">
        <f t="shared" si="8"/>
        <v>6720</v>
      </c>
      <c r="D78" s="33"/>
      <c r="E78" s="9"/>
      <c r="F78" s="9"/>
      <c r="G78" s="9"/>
      <c r="H78" s="9"/>
      <c r="I78" s="6"/>
      <c r="J78" s="196">
        <v>15</v>
      </c>
      <c r="K78" s="196">
        <f t="shared" si="9"/>
        <v>7060</v>
      </c>
      <c r="L78" s="33"/>
      <c r="M78" s="9"/>
      <c r="N78" s="9"/>
      <c r="O78" s="9"/>
      <c r="P78" s="113"/>
    </row>
    <row r="79" spans="2:16" ht="18" customHeight="1" thickBot="1" x14ac:dyDescent="0.25">
      <c r="B79" s="194">
        <v>16</v>
      </c>
      <c r="C79" s="197">
        <f t="shared" si="8"/>
        <v>6740</v>
      </c>
      <c r="D79" s="183"/>
      <c r="E79" s="174"/>
      <c r="F79" s="174"/>
      <c r="G79" s="174"/>
      <c r="H79" s="174"/>
      <c r="I79" s="81"/>
      <c r="J79" s="197">
        <v>16</v>
      </c>
      <c r="K79" s="197">
        <f t="shared" si="9"/>
        <v>7080</v>
      </c>
      <c r="L79" s="183"/>
      <c r="M79" s="174"/>
      <c r="N79" s="174"/>
      <c r="O79" s="174"/>
      <c r="P79" s="184"/>
    </row>
  </sheetData>
  <mergeCells count="29">
    <mergeCell ref="E7:L7"/>
    <mergeCell ref="E8:L8"/>
    <mergeCell ref="E9:L9"/>
    <mergeCell ref="E10:L10"/>
    <mergeCell ref="E13:F13"/>
    <mergeCell ref="G13:H13"/>
    <mergeCell ref="J13:K13"/>
    <mergeCell ref="G26:H26"/>
    <mergeCell ref="J26:K26"/>
    <mergeCell ref="E27:L27"/>
    <mergeCell ref="E37:F37"/>
    <mergeCell ref="G37:H37"/>
    <mergeCell ref="J37:K37"/>
    <mergeCell ref="E62:L62"/>
    <mergeCell ref="A13:A14"/>
    <mergeCell ref="A26:A27"/>
    <mergeCell ref="A37:A38"/>
    <mergeCell ref="A51:A52"/>
    <mergeCell ref="A61:A62"/>
    <mergeCell ref="E38:L38"/>
    <mergeCell ref="E51:F51"/>
    <mergeCell ref="G51:H51"/>
    <mergeCell ref="J51:K51"/>
    <mergeCell ref="E52:L52"/>
    <mergeCell ref="E61:F61"/>
    <mergeCell ref="G61:H61"/>
    <mergeCell ref="J61:K61"/>
    <mergeCell ref="E14:L14"/>
    <mergeCell ref="E26:F26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90"/>
  <sheetViews>
    <sheetView topLeftCell="D1" zoomScale="145" zoomScaleNormal="145" workbookViewId="0">
      <selection activeCell="K17" sqref="K17"/>
    </sheetView>
  </sheetViews>
  <sheetFormatPr defaultRowHeight="12.75" x14ac:dyDescent="0.2"/>
  <cols>
    <col min="2" max="2" width="12.5703125" customWidth="1"/>
    <col min="3" max="3" width="18.7109375" customWidth="1"/>
    <col min="4" max="4" width="9.140625" style="19" customWidth="1"/>
    <col min="6" max="6" width="12.28515625" customWidth="1"/>
    <col min="7" max="7" width="30.140625" customWidth="1"/>
    <col min="8" max="8" width="29" customWidth="1"/>
    <col min="9" max="9" width="11.5703125" customWidth="1"/>
    <col min="10" max="10" width="10.85546875" customWidth="1"/>
    <col min="11" max="11" width="19.7109375" customWidth="1"/>
    <col min="12" max="12" width="13" style="19" customWidth="1"/>
    <col min="14" max="14" width="11.85546875" customWidth="1"/>
    <col min="15" max="15" width="12.5703125" customWidth="1"/>
    <col min="16" max="16" width="29.2851562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139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9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141</v>
      </c>
      <c r="F13" s="419"/>
      <c r="G13" s="419" t="s">
        <v>14</v>
      </c>
      <c r="H13" s="419"/>
      <c r="I13" s="88"/>
      <c r="J13" s="419" t="s">
        <v>13</v>
      </c>
      <c r="K13" s="419"/>
      <c r="L13" s="89" t="s">
        <v>423</v>
      </c>
      <c r="M13" s="83"/>
      <c r="N13" s="83"/>
      <c r="O13" s="83"/>
      <c r="P13" s="83"/>
    </row>
    <row r="14" spans="1:16" ht="19.5" customHeight="1" thickBot="1" x14ac:dyDescent="0.3">
      <c r="A14" s="413"/>
      <c r="B14" s="83"/>
      <c r="C14" s="83"/>
      <c r="D14" s="142"/>
      <c r="E14" s="414" t="s">
        <v>209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7.25" customHeight="1" thickBot="1" x14ac:dyDescent="0.25">
      <c r="B15" s="92" t="s">
        <v>111</v>
      </c>
      <c r="C15" s="93" t="s">
        <v>112</v>
      </c>
      <c r="D15" s="94" t="s">
        <v>113</v>
      </c>
      <c r="E15" s="95" t="s">
        <v>114</v>
      </c>
      <c r="F15" s="95" t="s">
        <v>115</v>
      </c>
      <c r="G15" s="95" t="s">
        <v>116</v>
      </c>
      <c r="H15" s="219" t="s">
        <v>117</v>
      </c>
      <c r="I15" s="75"/>
      <c r="J15" s="92" t="s">
        <v>111</v>
      </c>
      <c r="K15" s="93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ht="18" customHeight="1" x14ac:dyDescent="0.2">
      <c r="B16" s="220">
        <v>1</v>
      </c>
      <c r="C16" s="221">
        <f>SUM(7275-147+B16*28)</f>
        <v>7156</v>
      </c>
      <c r="D16" s="20" t="s">
        <v>7</v>
      </c>
      <c r="E16" s="67"/>
      <c r="F16" s="67"/>
      <c r="G16" s="67"/>
      <c r="H16" s="217" t="s">
        <v>900</v>
      </c>
      <c r="I16" s="6"/>
      <c r="J16" s="221">
        <v>1</v>
      </c>
      <c r="K16" s="221">
        <f>SUM(7275+7+J16*28)</f>
        <v>7310</v>
      </c>
      <c r="L16" s="20" t="s">
        <v>7</v>
      </c>
      <c r="M16" s="67"/>
      <c r="N16" s="67"/>
      <c r="O16" s="67"/>
      <c r="P16" s="218" t="s">
        <v>900</v>
      </c>
    </row>
    <row r="17" spans="1:16" ht="191.25" x14ac:dyDescent="0.2">
      <c r="B17" s="163">
        <v>2</v>
      </c>
      <c r="C17" s="168">
        <f>SUM(7275-147+B17*28)</f>
        <v>7184</v>
      </c>
      <c r="D17" s="20" t="s">
        <v>7</v>
      </c>
      <c r="E17" s="25"/>
      <c r="F17" s="25"/>
      <c r="G17" s="25"/>
      <c r="H17" s="39" t="s">
        <v>926</v>
      </c>
      <c r="I17" s="6"/>
      <c r="J17" s="168">
        <v>2</v>
      </c>
      <c r="K17" s="168">
        <f>SUM(7275+7+J17*28)</f>
        <v>7338</v>
      </c>
      <c r="L17" s="20" t="s">
        <v>7</v>
      </c>
      <c r="M17" s="25"/>
      <c r="N17" s="25"/>
      <c r="O17" s="25"/>
      <c r="P17" s="134" t="s">
        <v>927</v>
      </c>
    </row>
    <row r="18" spans="1:16" ht="29.25" customHeight="1" x14ac:dyDescent="0.2">
      <c r="B18" s="163">
        <v>3</v>
      </c>
      <c r="C18" s="168">
        <f>SUM(7275-147+B18*28)</f>
        <v>7212</v>
      </c>
      <c r="D18" s="20" t="s">
        <v>7</v>
      </c>
      <c r="E18" s="25"/>
      <c r="F18" s="25"/>
      <c r="G18" s="25"/>
      <c r="H18" s="39" t="s">
        <v>8</v>
      </c>
      <c r="I18" s="6"/>
      <c r="J18" s="168">
        <v>3</v>
      </c>
      <c r="K18" s="168">
        <f>SUM(7275+7+J18*28)</f>
        <v>7366</v>
      </c>
      <c r="L18" s="20" t="s">
        <v>7</v>
      </c>
      <c r="M18" s="25"/>
      <c r="N18" s="25"/>
      <c r="O18" s="25"/>
      <c r="P18" s="181" t="s">
        <v>8</v>
      </c>
    </row>
    <row r="19" spans="1:16" ht="18.75" customHeight="1" thickBot="1" x14ac:dyDescent="0.25">
      <c r="B19" s="165">
        <v>4</v>
      </c>
      <c r="C19" s="169">
        <f>SUM(7275-147+B19*28)</f>
        <v>7240</v>
      </c>
      <c r="D19" s="135"/>
      <c r="E19" s="172"/>
      <c r="F19" s="172"/>
      <c r="G19" s="172"/>
      <c r="H19" s="199"/>
      <c r="I19" s="81"/>
      <c r="J19" s="169">
        <v>4</v>
      </c>
      <c r="K19" s="169">
        <f>SUM(7275+7+J19*28)</f>
        <v>7394</v>
      </c>
      <c r="L19" s="135"/>
      <c r="M19" s="172"/>
      <c r="N19" s="172"/>
      <c r="O19" s="172"/>
      <c r="P19" s="200"/>
    </row>
    <row r="20" spans="1:16" x14ac:dyDescent="0.2">
      <c r="A20" s="412">
        <v>2</v>
      </c>
      <c r="B20" s="83"/>
      <c r="C20" s="83"/>
      <c r="D20" s="141"/>
      <c r="E20" s="418" t="s">
        <v>10</v>
      </c>
      <c r="F20" s="419"/>
      <c r="G20" s="419" t="s">
        <v>142</v>
      </c>
      <c r="H20" s="419"/>
      <c r="I20" s="88" t="s">
        <v>143</v>
      </c>
      <c r="J20" s="419" t="s">
        <v>13</v>
      </c>
      <c r="K20" s="419"/>
      <c r="L20" s="89" t="s">
        <v>424</v>
      </c>
      <c r="M20" s="83"/>
      <c r="N20" s="83"/>
      <c r="O20" s="83"/>
      <c r="P20" s="83"/>
    </row>
    <row r="21" spans="1:16" ht="16.5" thickBot="1" x14ac:dyDescent="0.3">
      <c r="A21" s="413"/>
      <c r="B21" s="83"/>
      <c r="C21" s="83"/>
      <c r="D21" s="142"/>
      <c r="E21" s="414" t="s">
        <v>140</v>
      </c>
      <c r="F21" s="415"/>
      <c r="G21" s="415"/>
      <c r="H21" s="415"/>
      <c r="I21" s="415"/>
      <c r="J21" s="415"/>
      <c r="K21" s="415"/>
      <c r="L21" s="417"/>
      <c r="M21" s="83"/>
      <c r="N21" s="83"/>
      <c r="O21" s="83"/>
      <c r="P21" s="83"/>
    </row>
    <row r="22" spans="1:16" ht="16.5" customHeight="1" thickBot="1" x14ac:dyDescent="0.25">
      <c r="B22" s="92" t="s">
        <v>111</v>
      </c>
      <c r="C22" s="93" t="s">
        <v>112</v>
      </c>
      <c r="D22" s="94" t="s">
        <v>113</v>
      </c>
      <c r="E22" s="95" t="s">
        <v>114</v>
      </c>
      <c r="F22" s="95" t="s">
        <v>115</v>
      </c>
      <c r="G22" s="95" t="s">
        <v>116</v>
      </c>
      <c r="H22" s="96" t="s">
        <v>117</v>
      </c>
      <c r="I22" s="75"/>
      <c r="J22" s="92" t="s">
        <v>111</v>
      </c>
      <c r="K22" s="93" t="s">
        <v>118</v>
      </c>
      <c r="L22" s="94" t="s">
        <v>113</v>
      </c>
      <c r="M22" s="95" t="s">
        <v>114</v>
      </c>
      <c r="N22" s="95" t="s">
        <v>115</v>
      </c>
      <c r="O22" s="95" t="s">
        <v>116</v>
      </c>
      <c r="P22" s="96" t="s">
        <v>117</v>
      </c>
    </row>
    <row r="23" spans="1:16" ht="153" x14ac:dyDescent="0.2">
      <c r="A23" s="23"/>
      <c r="B23" s="220">
        <v>1</v>
      </c>
      <c r="C23" s="221">
        <f>7275-161+28</f>
        <v>7142</v>
      </c>
      <c r="D23" s="66" t="s">
        <v>7</v>
      </c>
      <c r="E23" s="67"/>
      <c r="F23" s="67"/>
      <c r="G23" s="67"/>
      <c r="H23" s="68" t="s">
        <v>805</v>
      </c>
      <c r="I23" s="133"/>
      <c r="J23" s="221">
        <v>1</v>
      </c>
      <c r="K23" s="221">
        <f>7275-7+28</f>
        <v>7296</v>
      </c>
      <c r="L23" s="66" t="s">
        <v>7</v>
      </c>
      <c r="M23" s="67"/>
      <c r="N23" s="67"/>
      <c r="O23" s="67"/>
      <c r="P23" s="178" t="s">
        <v>806</v>
      </c>
    </row>
    <row r="24" spans="1:16" s="23" customFormat="1" ht="189" customHeight="1" x14ac:dyDescent="0.2">
      <c r="A24"/>
      <c r="B24" s="163">
        <v>2</v>
      </c>
      <c r="C24" s="168">
        <f>SUM(C23+28)</f>
        <v>7170</v>
      </c>
      <c r="D24" s="20" t="s">
        <v>7</v>
      </c>
      <c r="E24" s="4"/>
      <c r="F24" s="4"/>
      <c r="G24" s="25"/>
      <c r="H24" s="24" t="s">
        <v>924</v>
      </c>
      <c r="I24" s="6"/>
      <c r="J24" s="168">
        <v>2</v>
      </c>
      <c r="K24" s="168">
        <f>SUM(K23+28)</f>
        <v>7324</v>
      </c>
      <c r="L24" s="20" t="s">
        <v>7</v>
      </c>
      <c r="M24" s="4"/>
      <c r="N24" s="4"/>
      <c r="O24" s="4"/>
      <c r="P24" s="134" t="s">
        <v>925</v>
      </c>
    </row>
    <row r="25" spans="1:16" ht="153" x14ac:dyDescent="0.2">
      <c r="A25" s="23"/>
      <c r="B25" s="163">
        <v>3</v>
      </c>
      <c r="C25" s="168">
        <f>SUM(C24+28)</f>
        <v>7198</v>
      </c>
      <c r="D25" s="20" t="s">
        <v>7</v>
      </c>
      <c r="E25" s="25"/>
      <c r="F25" s="25"/>
      <c r="G25" s="4"/>
      <c r="H25" s="24" t="s">
        <v>835</v>
      </c>
      <c r="I25" s="133"/>
      <c r="J25" s="168">
        <v>3</v>
      </c>
      <c r="K25" s="168">
        <f>SUM(K24+28)</f>
        <v>7352</v>
      </c>
      <c r="L25" s="20" t="s">
        <v>7</v>
      </c>
      <c r="M25" s="25"/>
      <c r="N25" s="25"/>
      <c r="O25" s="25"/>
      <c r="P25" s="134" t="s">
        <v>836</v>
      </c>
    </row>
    <row r="26" spans="1:16" s="23" customFormat="1" ht="89.25" x14ac:dyDescent="0.2">
      <c r="A26"/>
      <c r="B26" s="163">
        <v>4</v>
      </c>
      <c r="C26" s="168">
        <f>SUM(C25+28)</f>
        <v>7226</v>
      </c>
      <c r="D26" s="20" t="s">
        <v>7</v>
      </c>
      <c r="E26" s="4"/>
      <c r="F26" s="4"/>
      <c r="G26" s="9"/>
      <c r="H26" s="39" t="s">
        <v>723</v>
      </c>
      <c r="I26" s="6"/>
      <c r="J26" s="168">
        <v>4</v>
      </c>
      <c r="K26" s="168">
        <f>SUM(K25+28)</f>
        <v>7380</v>
      </c>
      <c r="L26" s="20" t="s">
        <v>7</v>
      </c>
      <c r="M26" s="4"/>
      <c r="N26" s="4"/>
      <c r="O26" s="4"/>
      <c r="P26" s="170" t="s">
        <v>722</v>
      </c>
    </row>
    <row r="27" spans="1:16" ht="64.5" thickBot="1" x14ac:dyDescent="0.25">
      <c r="B27" s="165">
        <v>5</v>
      </c>
      <c r="C27" s="169">
        <f>SUM(C26+28)</f>
        <v>7254</v>
      </c>
      <c r="D27" s="173" t="s">
        <v>7</v>
      </c>
      <c r="E27" s="174"/>
      <c r="F27" s="174"/>
      <c r="G27" s="81"/>
      <c r="H27" s="137" t="s">
        <v>312</v>
      </c>
      <c r="I27" s="81"/>
      <c r="J27" s="169">
        <v>5</v>
      </c>
      <c r="K27" s="169">
        <f>SUM(K26+28)</f>
        <v>7408</v>
      </c>
      <c r="L27" s="135" t="s">
        <v>7</v>
      </c>
      <c r="M27" s="136"/>
      <c r="N27" s="136"/>
      <c r="O27" s="136"/>
      <c r="P27" s="140" t="s">
        <v>313</v>
      </c>
    </row>
    <row r="28" spans="1:16" x14ac:dyDescent="0.2">
      <c r="A28" s="412">
        <v>3</v>
      </c>
      <c r="B28" s="83"/>
      <c r="C28" s="83"/>
      <c r="D28" s="141"/>
      <c r="E28" s="418" t="s">
        <v>145</v>
      </c>
      <c r="F28" s="419"/>
      <c r="G28" s="419" t="s">
        <v>146</v>
      </c>
      <c r="H28" s="419"/>
      <c r="I28" s="88" t="s">
        <v>143</v>
      </c>
      <c r="J28" s="419" t="s">
        <v>13</v>
      </c>
      <c r="K28" s="419"/>
      <c r="L28" s="89" t="s">
        <v>425</v>
      </c>
      <c r="M28" s="83"/>
      <c r="N28" s="83"/>
      <c r="O28" s="83"/>
      <c r="P28" s="83"/>
    </row>
    <row r="29" spans="1:16" ht="16.5" thickBot="1" x14ac:dyDescent="0.3">
      <c r="A29" s="413"/>
      <c r="B29" s="83"/>
      <c r="C29" s="83"/>
      <c r="D29" s="142"/>
      <c r="E29" s="414" t="s">
        <v>144</v>
      </c>
      <c r="F29" s="415"/>
      <c r="G29" s="415"/>
      <c r="H29" s="415"/>
      <c r="I29" s="415"/>
      <c r="J29" s="415"/>
      <c r="K29" s="415"/>
      <c r="L29" s="417"/>
      <c r="M29" s="83"/>
      <c r="N29" s="83"/>
      <c r="O29" s="83"/>
      <c r="P29" s="83"/>
    </row>
    <row r="30" spans="1:16" ht="13.5" thickBot="1" x14ac:dyDescent="0.25">
      <c r="B30" s="92" t="s">
        <v>111</v>
      </c>
      <c r="C30" s="93" t="s">
        <v>112</v>
      </c>
      <c r="D30" s="94" t="s">
        <v>113</v>
      </c>
      <c r="E30" s="95" t="s">
        <v>114</v>
      </c>
      <c r="F30" s="95" t="s">
        <v>115</v>
      </c>
      <c r="G30" s="95" t="s">
        <v>116</v>
      </c>
      <c r="H30" s="96" t="s">
        <v>117</v>
      </c>
      <c r="I30" s="75"/>
      <c r="J30" s="92" t="s">
        <v>111</v>
      </c>
      <c r="K30" s="93" t="s">
        <v>118</v>
      </c>
      <c r="L30" s="94" t="s">
        <v>113</v>
      </c>
      <c r="M30" s="95" t="s">
        <v>114</v>
      </c>
      <c r="N30" s="95" t="s">
        <v>115</v>
      </c>
      <c r="O30" s="95" t="s">
        <v>116</v>
      </c>
      <c r="P30" s="96" t="s">
        <v>117</v>
      </c>
    </row>
    <row r="31" spans="1:16" ht="25.5" x14ac:dyDescent="0.2">
      <c r="A31" s="23"/>
      <c r="B31" s="220">
        <v>1</v>
      </c>
      <c r="C31" s="221">
        <f>SUM(7275-154+14)</f>
        <v>7135</v>
      </c>
      <c r="D31" s="66" t="s">
        <v>7</v>
      </c>
      <c r="E31" s="67"/>
      <c r="F31" s="67"/>
      <c r="G31" s="67"/>
      <c r="H31" s="68" t="s">
        <v>85</v>
      </c>
      <c r="I31" s="133"/>
      <c r="J31" s="221">
        <v>1</v>
      </c>
      <c r="K31" s="221">
        <f>SUM(7275+14)</f>
        <v>7289</v>
      </c>
      <c r="L31" s="66"/>
      <c r="M31" s="67"/>
      <c r="N31" s="67"/>
      <c r="O31" s="67"/>
      <c r="P31" s="223"/>
    </row>
    <row r="32" spans="1:16" s="23" customFormat="1" ht="25.5" x14ac:dyDescent="0.2">
      <c r="B32" s="163">
        <v>2</v>
      </c>
      <c r="C32" s="168">
        <f t="shared" ref="C32:C40" si="0">SUM(C31+14)</f>
        <v>7149</v>
      </c>
      <c r="D32" s="20" t="s">
        <v>7</v>
      </c>
      <c r="E32" s="25"/>
      <c r="F32" s="25"/>
      <c r="G32" s="25"/>
      <c r="H32" s="24" t="s">
        <v>84</v>
      </c>
      <c r="I32" s="133"/>
      <c r="J32" s="168">
        <v>2</v>
      </c>
      <c r="K32" s="168">
        <f t="shared" ref="K32:K40" si="1">SUM(K31+14)</f>
        <v>7303</v>
      </c>
      <c r="L32" s="20"/>
      <c r="M32" s="25"/>
      <c r="N32" s="25"/>
      <c r="O32" s="25"/>
      <c r="P32" s="180"/>
    </row>
    <row r="33" spans="1:16" s="23" customFormat="1" x14ac:dyDescent="0.2">
      <c r="A33"/>
      <c r="B33" s="227">
        <v>3</v>
      </c>
      <c r="C33" s="230">
        <f t="shared" si="0"/>
        <v>7163</v>
      </c>
      <c r="D33" s="20"/>
      <c r="E33" s="4"/>
      <c r="F33" s="4"/>
      <c r="G33" s="4"/>
      <c r="H33" s="9"/>
      <c r="I33" s="6"/>
      <c r="J33" s="230">
        <v>3</v>
      </c>
      <c r="K33" s="230">
        <f t="shared" si="1"/>
        <v>7317</v>
      </c>
      <c r="L33" s="20"/>
      <c r="M33" s="4"/>
      <c r="N33" s="4"/>
      <c r="O33" s="4"/>
      <c r="P33" s="113"/>
    </row>
    <row r="34" spans="1:16" x14ac:dyDescent="0.2">
      <c r="B34" s="227">
        <v>4</v>
      </c>
      <c r="C34" s="230">
        <f t="shared" si="0"/>
        <v>7177</v>
      </c>
      <c r="D34" s="20" t="s">
        <v>7</v>
      </c>
      <c r="E34" s="4"/>
      <c r="F34" s="4"/>
      <c r="G34" s="4"/>
      <c r="H34" s="50" t="s">
        <v>623</v>
      </c>
      <c r="I34" s="6"/>
      <c r="J34" s="230">
        <v>4</v>
      </c>
      <c r="K34" s="230">
        <f t="shared" si="1"/>
        <v>7331</v>
      </c>
      <c r="L34" s="20" t="s">
        <v>7</v>
      </c>
      <c r="M34" s="4"/>
      <c r="N34" s="4"/>
      <c r="O34" s="4"/>
      <c r="P34" s="114" t="s">
        <v>624</v>
      </c>
    </row>
    <row r="35" spans="1:16" ht="25.5" x14ac:dyDescent="0.2">
      <c r="A35" s="23"/>
      <c r="B35" s="163">
        <v>5</v>
      </c>
      <c r="C35" s="168">
        <f t="shared" si="0"/>
        <v>7191</v>
      </c>
      <c r="D35" s="17"/>
      <c r="E35" s="22"/>
      <c r="F35" s="22"/>
      <c r="G35" s="22"/>
      <c r="H35" s="22"/>
      <c r="I35" s="133"/>
      <c r="J35" s="168">
        <v>5</v>
      </c>
      <c r="K35" s="168">
        <f t="shared" si="1"/>
        <v>7345</v>
      </c>
      <c r="L35" s="20" t="s">
        <v>7</v>
      </c>
      <c r="M35" s="25"/>
      <c r="N35" s="25"/>
      <c r="O35" s="25"/>
      <c r="P35" s="134" t="s">
        <v>80</v>
      </c>
    </row>
    <row r="36" spans="1:16" s="23" customFormat="1" ht="25.5" x14ac:dyDescent="0.2">
      <c r="B36" s="163">
        <v>6</v>
      </c>
      <c r="C36" s="168">
        <f t="shared" si="0"/>
        <v>7205</v>
      </c>
      <c r="D36" s="17" t="s">
        <v>7</v>
      </c>
      <c r="E36" s="22"/>
      <c r="F36" s="22"/>
      <c r="G36" s="22"/>
      <c r="H36" s="24" t="s">
        <v>86</v>
      </c>
      <c r="I36" s="133"/>
      <c r="J36" s="168">
        <v>6</v>
      </c>
      <c r="K36" s="168">
        <f t="shared" si="1"/>
        <v>7359</v>
      </c>
      <c r="L36" s="17"/>
      <c r="M36" s="22"/>
      <c r="N36" s="22"/>
      <c r="O36" s="22"/>
      <c r="P36" s="180" t="s">
        <v>87</v>
      </c>
    </row>
    <row r="37" spans="1:16" s="23" customFormat="1" x14ac:dyDescent="0.2">
      <c r="A37"/>
      <c r="B37" s="227">
        <v>7</v>
      </c>
      <c r="C37" s="230">
        <f t="shared" si="0"/>
        <v>7219</v>
      </c>
      <c r="D37" s="17"/>
      <c r="E37" s="9"/>
      <c r="F37" s="9"/>
      <c r="G37" s="9"/>
      <c r="H37" s="9"/>
      <c r="I37" s="6"/>
      <c r="J37" s="230">
        <v>7</v>
      </c>
      <c r="K37" s="230">
        <f t="shared" si="1"/>
        <v>7373</v>
      </c>
      <c r="L37" s="17"/>
      <c r="M37" s="9"/>
      <c r="N37" s="9"/>
      <c r="O37" s="9"/>
      <c r="P37" s="113"/>
    </row>
    <row r="38" spans="1:16" x14ac:dyDescent="0.2">
      <c r="B38" s="227">
        <v>8</v>
      </c>
      <c r="C38" s="230">
        <f t="shared" si="0"/>
        <v>7233</v>
      </c>
      <c r="D38" s="17"/>
      <c r="E38" s="9"/>
      <c r="F38" s="9"/>
      <c r="G38" s="9"/>
      <c r="H38" s="9"/>
      <c r="I38" s="6"/>
      <c r="J38" s="230">
        <v>8</v>
      </c>
      <c r="K38" s="230">
        <f t="shared" si="1"/>
        <v>7387</v>
      </c>
      <c r="L38" s="17"/>
      <c r="M38" s="9"/>
      <c r="N38" s="9"/>
      <c r="O38" s="9"/>
      <c r="P38" s="113"/>
    </row>
    <row r="39" spans="1:16" ht="25.5" x14ac:dyDescent="0.2">
      <c r="A39" s="23"/>
      <c r="B39" s="163">
        <v>9</v>
      </c>
      <c r="C39" s="168">
        <f t="shared" si="0"/>
        <v>7247</v>
      </c>
      <c r="D39" s="17"/>
      <c r="E39" s="22"/>
      <c r="F39" s="22"/>
      <c r="G39" s="22"/>
      <c r="H39" s="22"/>
      <c r="I39" s="133"/>
      <c r="J39" s="168">
        <v>9</v>
      </c>
      <c r="K39" s="168">
        <f t="shared" si="1"/>
        <v>7401</v>
      </c>
      <c r="L39" s="17" t="s">
        <v>7</v>
      </c>
      <c r="M39" s="22"/>
      <c r="N39" s="22"/>
      <c r="O39" s="22"/>
      <c r="P39" s="134" t="s">
        <v>84</v>
      </c>
    </row>
    <row r="40" spans="1:16" s="23" customFormat="1" ht="13.5" thickBot="1" x14ac:dyDescent="0.25">
      <c r="A40"/>
      <c r="B40" s="228">
        <v>10</v>
      </c>
      <c r="C40" s="231">
        <f t="shared" si="0"/>
        <v>7261</v>
      </c>
      <c r="D40" s="173"/>
      <c r="E40" s="174"/>
      <c r="F40" s="174"/>
      <c r="G40" s="174"/>
      <c r="H40" s="174"/>
      <c r="I40" s="81"/>
      <c r="J40" s="231">
        <v>10</v>
      </c>
      <c r="K40" s="231">
        <f t="shared" si="1"/>
        <v>7415</v>
      </c>
      <c r="L40" s="173"/>
      <c r="M40" s="174"/>
      <c r="N40" s="174"/>
      <c r="O40" s="174"/>
      <c r="P40" s="184"/>
    </row>
    <row r="41" spans="1:16" x14ac:dyDescent="0.2">
      <c r="A41" s="412">
        <v>4</v>
      </c>
      <c r="B41" s="83"/>
      <c r="C41" s="83"/>
      <c r="D41" s="141"/>
      <c r="E41" s="432" t="s">
        <v>148</v>
      </c>
      <c r="F41" s="433"/>
      <c r="G41" s="433" t="s">
        <v>149</v>
      </c>
      <c r="H41" s="433"/>
      <c r="I41" s="106" t="s">
        <v>143</v>
      </c>
      <c r="J41" s="433" t="s">
        <v>13</v>
      </c>
      <c r="K41" s="433"/>
      <c r="L41" s="107" t="s">
        <v>426</v>
      </c>
      <c r="M41" s="83"/>
      <c r="N41" s="83"/>
      <c r="O41" s="83"/>
      <c r="P41" s="83"/>
    </row>
    <row r="42" spans="1:16" ht="16.5" thickBot="1" x14ac:dyDescent="0.3">
      <c r="A42" s="413"/>
      <c r="B42" s="83"/>
      <c r="C42" s="83"/>
      <c r="D42" s="142"/>
      <c r="E42" s="414" t="s">
        <v>147</v>
      </c>
      <c r="F42" s="415"/>
      <c r="G42" s="415"/>
      <c r="H42" s="415"/>
      <c r="I42" s="415"/>
      <c r="J42" s="415"/>
      <c r="K42" s="415"/>
      <c r="L42" s="417"/>
      <c r="M42" s="83"/>
      <c r="N42" s="83"/>
      <c r="O42" s="83"/>
      <c r="P42" s="83"/>
    </row>
    <row r="43" spans="1:16" ht="13.5" thickBot="1" x14ac:dyDescent="0.25">
      <c r="B43" s="92" t="s">
        <v>111</v>
      </c>
      <c r="C43" s="93" t="s">
        <v>112</v>
      </c>
      <c r="D43" s="94" t="s">
        <v>113</v>
      </c>
      <c r="E43" s="95" t="s">
        <v>114</v>
      </c>
      <c r="F43" s="95" t="s">
        <v>115</v>
      </c>
      <c r="G43" s="95" t="s">
        <v>116</v>
      </c>
      <c r="H43" s="96" t="s">
        <v>117</v>
      </c>
      <c r="I43" s="75"/>
      <c r="J43" s="92" t="s">
        <v>111</v>
      </c>
      <c r="K43" s="93" t="s">
        <v>118</v>
      </c>
      <c r="L43" s="94" t="s">
        <v>113</v>
      </c>
      <c r="M43" s="95" t="s">
        <v>114</v>
      </c>
      <c r="N43" s="95" t="s">
        <v>115</v>
      </c>
      <c r="O43" s="95" t="s">
        <v>116</v>
      </c>
      <c r="P43" s="96" t="s">
        <v>117</v>
      </c>
    </row>
    <row r="44" spans="1:16" x14ac:dyDescent="0.2">
      <c r="B44" s="226">
        <v>1</v>
      </c>
      <c r="C44" s="229">
        <f>SUM(7275-150.5+7)</f>
        <v>7131.5</v>
      </c>
      <c r="D44" s="66"/>
      <c r="E44" s="100"/>
      <c r="F44" s="100"/>
      <c r="G44" s="100"/>
      <c r="H44" s="211"/>
      <c r="I44" s="6"/>
      <c r="J44" s="229">
        <v>1</v>
      </c>
      <c r="K44" s="229">
        <f>SUM(7275+3.5+7)</f>
        <v>7285.5</v>
      </c>
      <c r="L44" s="66"/>
      <c r="M44" s="100"/>
      <c r="N44" s="100"/>
      <c r="O44" s="100"/>
      <c r="P44" s="212"/>
    </row>
    <row r="45" spans="1:16" x14ac:dyDescent="0.2">
      <c r="B45" s="227">
        <v>2</v>
      </c>
      <c r="C45" s="230">
        <f t="shared" ref="C45:C63" si="2">SUM(C44+7)</f>
        <v>7138.5</v>
      </c>
      <c r="D45" s="20"/>
      <c r="E45" s="4"/>
      <c r="F45" s="4"/>
      <c r="G45" s="4"/>
      <c r="H45" s="9"/>
      <c r="I45" s="6"/>
      <c r="J45" s="230">
        <v>2</v>
      </c>
      <c r="K45" s="230">
        <f t="shared" ref="K45:K63" si="3">SUM(K44+7)</f>
        <v>7292.5</v>
      </c>
      <c r="L45" s="20"/>
      <c r="M45" s="4"/>
      <c r="N45" s="4"/>
      <c r="O45" s="4"/>
      <c r="P45" s="113"/>
    </row>
    <row r="46" spans="1:16" x14ac:dyDescent="0.2">
      <c r="B46" s="227">
        <v>3</v>
      </c>
      <c r="C46" s="230">
        <f t="shared" si="2"/>
        <v>7145.5</v>
      </c>
      <c r="D46" s="20"/>
      <c r="E46" s="4"/>
      <c r="F46" s="4"/>
      <c r="G46" s="4"/>
      <c r="H46" s="9"/>
      <c r="I46" s="6"/>
      <c r="J46" s="230">
        <v>3</v>
      </c>
      <c r="K46" s="230">
        <f t="shared" si="3"/>
        <v>7299.5</v>
      </c>
      <c r="L46" s="20"/>
      <c r="M46" s="4"/>
      <c r="N46" s="4"/>
      <c r="O46" s="4"/>
      <c r="P46" s="113"/>
    </row>
    <row r="47" spans="1:16" x14ac:dyDescent="0.2">
      <c r="B47" s="227">
        <v>4</v>
      </c>
      <c r="C47" s="230">
        <f t="shared" si="2"/>
        <v>7152.5</v>
      </c>
      <c r="D47" s="20"/>
      <c r="E47" s="4"/>
      <c r="F47" s="4"/>
      <c r="G47" s="4"/>
      <c r="H47" s="9"/>
      <c r="I47" s="6"/>
      <c r="J47" s="230">
        <v>4</v>
      </c>
      <c r="K47" s="230">
        <f t="shared" si="3"/>
        <v>7306.5</v>
      </c>
      <c r="L47" s="20"/>
      <c r="M47" s="4"/>
      <c r="N47" s="4"/>
      <c r="O47" s="4"/>
      <c r="P47" s="113"/>
    </row>
    <row r="48" spans="1:16" x14ac:dyDescent="0.2">
      <c r="B48" s="227">
        <v>5</v>
      </c>
      <c r="C48" s="230">
        <f t="shared" si="2"/>
        <v>7159.5</v>
      </c>
      <c r="D48" s="17"/>
      <c r="E48" s="9"/>
      <c r="F48" s="9"/>
      <c r="G48" s="9"/>
      <c r="H48" s="9"/>
      <c r="I48" s="6"/>
      <c r="J48" s="230">
        <v>5</v>
      </c>
      <c r="K48" s="230">
        <f t="shared" si="3"/>
        <v>7313.5</v>
      </c>
      <c r="L48" s="20"/>
      <c r="M48" s="4"/>
      <c r="N48" s="4"/>
      <c r="O48" s="4"/>
      <c r="P48" s="113"/>
    </row>
    <row r="49" spans="1:16" x14ac:dyDescent="0.2">
      <c r="B49" s="227">
        <v>6</v>
      </c>
      <c r="C49" s="230">
        <f t="shared" si="2"/>
        <v>7166.5</v>
      </c>
      <c r="D49" s="17"/>
      <c r="E49" s="9"/>
      <c r="F49" s="9"/>
      <c r="G49" s="9"/>
      <c r="H49" s="9"/>
      <c r="I49" s="6"/>
      <c r="J49" s="230">
        <v>6</v>
      </c>
      <c r="K49" s="230">
        <f t="shared" si="3"/>
        <v>7320.5</v>
      </c>
      <c r="L49" s="17"/>
      <c r="M49" s="9"/>
      <c r="N49" s="9"/>
      <c r="O49" s="9"/>
      <c r="P49" s="113"/>
    </row>
    <row r="50" spans="1:16" x14ac:dyDescent="0.2">
      <c r="B50" s="227">
        <v>7</v>
      </c>
      <c r="C50" s="230">
        <f t="shared" si="2"/>
        <v>7173.5</v>
      </c>
      <c r="D50" s="17"/>
      <c r="E50" s="9"/>
      <c r="F50" s="9"/>
      <c r="G50" s="9"/>
      <c r="H50" s="9"/>
      <c r="I50" s="6"/>
      <c r="J50" s="230">
        <v>7</v>
      </c>
      <c r="K50" s="230">
        <f t="shared" si="3"/>
        <v>7327.5</v>
      </c>
      <c r="L50" s="17"/>
      <c r="M50" s="9"/>
      <c r="N50" s="9"/>
      <c r="O50" s="9"/>
      <c r="P50" s="113"/>
    </row>
    <row r="51" spans="1:16" x14ac:dyDescent="0.2">
      <c r="B51" s="227">
        <v>8</v>
      </c>
      <c r="C51" s="230">
        <f t="shared" si="2"/>
        <v>7180.5</v>
      </c>
      <c r="D51" s="17"/>
      <c r="E51" s="9"/>
      <c r="F51" s="9"/>
      <c r="G51" s="9"/>
      <c r="H51" s="9"/>
      <c r="I51" s="6"/>
      <c r="J51" s="230">
        <v>8</v>
      </c>
      <c r="K51" s="230">
        <f t="shared" si="3"/>
        <v>7334.5</v>
      </c>
      <c r="L51" s="17"/>
      <c r="M51" s="9"/>
      <c r="N51" s="9"/>
      <c r="O51" s="9"/>
      <c r="P51" s="113"/>
    </row>
    <row r="52" spans="1:16" x14ac:dyDescent="0.2">
      <c r="B52" s="227">
        <v>9</v>
      </c>
      <c r="C52" s="230">
        <f t="shared" si="2"/>
        <v>7187.5</v>
      </c>
      <c r="D52" s="17"/>
      <c r="E52" s="9"/>
      <c r="F52" s="9"/>
      <c r="G52" s="9"/>
      <c r="H52" s="9"/>
      <c r="I52" s="6"/>
      <c r="J52" s="230">
        <v>9</v>
      </c>
      <c r="K52" s="230">
        <f t="shared" si="3"/>
        <v>7341.5</v>
      </c>
      <c r="L52" s="17"/>
      <c r="M52" s="9"/>
      <c r="N52" s="9"/>
      <c r="O52" s="9"/>
      <c r="P52" s="113"/>
    </row>
    <row r="53" spans="1:16" x14ac:dyDescent="0.2">
      <c r="B53" s="227">
        <v>10</v>
      </c>
      <c r="C53" s="230">
        <f t="shared" si="2"/>
        <v>7194.5</v>
      </c>
      <c r="D53" s="17"/>
      <c r="E53" s="9"/>
      <c r="F53" s="9"/>
      <c r="G53" s="9"/>
      <c r="H53" s="9"/>
      <c r="I53" s="6"/>
      <c r="J53" s="230">
        <v>10</v>
      </c>
      <c r="K53" s="230">
        <f t="shared" si="3"/>
        <v>7348.5</v>
      </c>
      <c r="L53" s="17"/>
      <c r="M53" s="9"/>
      <c r="N53" s="9"/>
      <c r="O53" s="9"/>
      <c r="P53" s="113"/>
    </row>
    <row r="54" spans="1:16" x14ac:dyDescent="0.2">
      <c r="B54" s="227">
        <v>11</v>
      </c>
      <c r="C54" s="230">
        <f t="shared" si="2"/>
        <v>7201.5</v>
      </c>
      <c r="D54" s="17"/>
      <c r="E54" s="9"/>
      <c r="F54" s="9"/>
      <c r="G54" s="9"/>
      <c r="H54" s="9"/>
      <c r="I54" s="6"/>
      <c r="J54" s="230">
        <v>11</v>
      </c>
      <c r="K54" s="230">
        <f t="shared" si="3"/>
        <v>7355.5</v>
      </c>
      <c r="L54" s="17"/>
      <c r="M54" s="9"/>
      <c r="N54" s="9"/>
      <c r="O54" s="9"/>
      <c r="P54" s="113"/>
    </row>
    <row r="55" spans="1:16" x14ac:dyDescent="0.2">
      <c r="B55" s="227">
        <v>12</v>
      </c>
      <c r="C55" s="230">
        <f t="shared" si="2"/>
        <v>7208.5</v>
      </c>
      <c r="D55" s="17"/>
      <c r="E55" s="9"/>
      <c r="F55" s="9"/>
      <c r="G55" s="9"/>
      <c r="H55" s="9"/>
      <c r="I55" s="6"/>
      <c r="J55" s="230">
        <v>12</v>
      </c>
      <c r="K55" s="230">
        <f t="shared" si="3"/>
        <v>7362.5</v>
      </c>
      <c r="L55" s="17"/>
      <c r="M55" s="9"/>
      <c r="N55" s="9"/>
      <c r="O55" s="9"/>
      <c r="P55" s="113"/>
    </row>
    <row r="56" spans="1:16" x14ac:dyDescent="0.2">
      <c r="B56" s="227">
        <v>13</v>
      </c>
      <c r="C56" s="230">
        <f t="shared" si="2"/>
        <v>7215.5</v>
      </c>
      <c r="D56" s="17"/>
      <c r="E56" s="9"/>
      <c r="F56" s="9"/>
      <c r="G56" s="9"/>
      <c r="H56" s="9"/>
      <c r="I56" s="6"/>
      <c r="J56" s="230">
        <v>13</v>
      </c>
      <c r="K56" s="230">
        <f t="shared" si="3"/>
        <v>7369.5</v>
      </c>
      <c r="L56" s="17"/>
      <c r="M56" s="9"/>
      <c r="N56" s="9"/>
      <c r="O56" s="9"/>
      <c r="P56" s="113"/>
    </row>
    <row r="57" spans="1:16" x14ac:dyDescent="0.2">
      <c r="B57" s="227">
        <v>14</v>
      </c>
      <c r="C57" s="230">
        <f t="shared" si="2"/>
        <v>7222.5</v>
      </c>
      <c r="D57" s="17"/>
      <c r="E57" s="9"/>
      <c r="F57" s="9"/>
      <c r="G57" s="9"/>
      <c r="H57" s="9"/>
      <c r="I57" s="6"/>
      <c r="J57" s="230">
        <v>14</v>
      </c>
      <c r="K57" s="230">
        <f t="shared" si="3"/>
        <v>7376.5</v>
      </c>
      <c r="L57" s="17"/>
      <c r="M57" s="9"/>
      <c r="N57" s="9"/>
      <c r="O57" s="9"/>
      <c r="P57" s="113"/>
    </row>
    <row r="58" spans="1:16" x14ac:dyDescent="0.2">
      <c r="B58" s="227">
        <v>15</v>
      </c>
      <c r="C58" s="230">
        <f t="shared" si="2"/>
        <v>7229.5</v>
      </c>
      <c r="D58" s="17"/>
      <c r="E58" s="9"/>
      <c r="F58" s="9"/>
      <c r="G58" s="9"/>
      <c r="H58" s="9"/>
      <c r="I58" s="6"/>
      <c r="J58" s="230">
        <v>15</v>
      </c>
      <c r="K58" s="230">
        <f t="shared" si="3"/>
        <v>7383.5</v>
      </c>
      <c r="L58" s="17"/>
      <c r="M58" s="9"/>
      <c r="N58" s="9"/>
      <c r="O58" s="9"/>
      <c r="P58" s="113"/>
    </row>
    <row r="59" spans="1:16" x14ac:dyDescent="0.2">
      <c r="B59" s="227">
        <v>16</v>
      </c>
      <c r="C59" s="230">
        <f t="shared" si="2"/>
        <v>7236.5</v>
      </c>
      <c r="D59" s="17"/>
      <c r="E59" s="9"/>
      <c r="F59" s="9"/>
      <c r="G59" s="9"/>
      <c r="H59" s="9"/>
      <c r="I59" s="6"/>
      <c r="J59" s="230">
        <v>16</v>
      </c>
      <c r="K59" s="230">
        <f t="shared" si="3"/>
        <v>7390.5</v>
      </c>
      <c r="L59" s="17"/>
      <c r="M59" s="9"/>
      <c r="N59" s="9"/>
      <c r="O59" s="9"/>
      <c r="P59" s="113"/>
    </row>
    <row r="60" spans="1:16" x14ac:dyDescent="0.2">
      <c r="B60" s="227">
        <v>17</v>
      </c>
      <c r="C60" s="230">
        <f t="shared" si="2"/>
        <v>7243.5</v>
      </c>
      <c r="D60" s="17"/>
      <c r="E60" s="9"/>
      <c r="F60" s="9"/>
      <c r="G60" s="9"/>
      <c r="H60" s="9"/>
      <c r="I60" s="6"/>
      <c r="J60" s="230">
        <v>17</v>
      </c>
      <c r="K60" s="230">
        <f t="shared" si="3"/>
        <v>7397.5</v>
      </c>
      <c r="L60" s="17"/>
      <c r="M60" s="9"/>
      <c r="N60" s="9"/>
      <c r="O60" s="9"/>
      <c r="P60" s="113"/>
    </row>
    <row r="61" spans="1:16" x14ac:dyDescent="0.2">
      <c r="B61" s="163">
        <v>18</v>
      </c>
      <c r="C61" s="168">
        <f t="shared" si="2"/>
        <v>7250.5</v>
      </c>
      <c r="D61" s="17"/>
      <c r="E61" s="9"/>
      <c r="F61" s="9"/>
      <c r="G61" s="9"/>
      <c r="H61" s="29"/>
      <c r="I61" s="6"/>
      <c r="J61" s="168">
        <v>18</v>
      </c>
      <c r="K61" s="168">
        <f t="shared" si="3"/>
        <v>7404.5</v>
      </c>
      <c r="L61" s="17"/>
      <c r="M61" s="9"/>
      <c r="N61" s="9"/>
      <c r="O61" s="9"/>
      <c r="P61" s="179"/>
    </row>
    <row r="62" spans="1:16" x14ac:dyDescent="0.2">
      <c r="B62" s="227">
        <v>19</v>
      </c>
      <c r="C62" s="230">
        <f t="shared" si="2"/>
        <v>7257.5</v>
      </c>
      <c r="D62" s="17"/>
      <c r="E62" s="9"/>
      <c r="F62" s="9"/>
      <c r="G62" s="9"/>
      <c r="H62" s="9"/>
      <c r="I62" s="6"/>
      <c r="J62" s="230">
        <v>19</v>
      </c>
      <c r="K62" s="230">
        <f t="shared" si="3"/>
        <v>7411.5</v>
      </c>
      <c r="L62" s="17"/>
      <c r="M62" s="9"/>
      <c r="N62" s="9"/>
      <c r="O62" s="9"/>
      <c r="P62" s="113"/>
    </row>
    <row r="63" spans="1:16" ht="13.5" thickBot="1" x14ac:dyDescent="0.25">
      <c r="B63" s="228">
        <v>20</v>
      </c>
      <c r="C63" s="231">
        <f t="shared" si="2"/>
        <v>7264.5</v>
      </c>
      <c r="D63" s="173"/>
      <c r="E63" s="174"/>
      <c r="F63" s="174"/>
      <c r="G63" s="174"/>
      <c r="H63" s="174"/>
      <c r="I63" s="81"/>
      <c r="J63" s="231">
        <v>20</v>
      </c>
      <c r="K63" s="231">
        <f t="shared" si="3"/>
        <v>7418.5</v>
      </c>
      <c r="L63" s="173"/>
      <c r="M63" s="174"/>
      <c r="N63" s="174"/>
      <c r="O63" s="174"/>
      <c r="P63" s="184"/>
    </row>
    <row r="64" spans="1:16" x14ac:dyDescent="0.2">
      <c r="A64" s="412">
        <v>5</v>
      </c>
      <c r="B64" s="83"/>
      <c r="C64" s="83"/>
      <c r="D64" s="141"/>
      <c r="E64" s="432" t="s">
        <v>151</v>
      </c>
      <c r="F64" s="433"/>
      <c r="G64" s="433" t="s">
        <v>152</v>
      </c>
      <c r="H64" s="433"/>
      <c r="I64" s="106" t="s">
        <v>143</v>
      </c>
      <c r="J64" s="433" t="s">
        <v>13</v>
      </c>
      <c r="K64" s="433"/>
      <c r="L64" s="107" t="s">
        <v>427</v>
      </c>
      <c r="M64" s="83"/>
      <c r="N64" s="83"/>
      <c r="O64" s="83"/>
      <c r="P64" s="83"/>
    </row>
    <row r="65" spans="1:16" ht="16.5" thickBot="1" x14ac:dyDescent="0.3">
      <c r="A65" s="413"/>
      <c r="B65" s="83"/>
      <c r="C65" s="83"/>
      <c r="D65" s="142"/>
      <c r="E65" s="414" t="s">
        <v>150</v>
      </c>
      <c r="F65" s="415"/>
      <c r="G65" s="415"/>
      <c r="H65" s="415"/>
      <c r="I65" s="415"/>
      <c r="J65" s="415"/>
      <c r="K65" s="415"/>
      <c r="L65" s="417"/>
      <c r="M65" s="83"/>
      <c r="N65" s="83"/>
      <c r="O65" s="83"/>
      <c r="P65" s="83"/>
    </row>
    <row r="66" spans="1:16" ht="13.5" thickBot="1" x14ac:dyDescent="0.25">
      <c r="B66" s="92" t="s">
        <v>111</v>
      </c>
      <c r="C66" s="93" t="s">
        <v>112</v>
      </c>
      <c r="D66" s="94" t="s">
        <v>113</v>
      </c>
      <c r="E66" s="95" t="s">
        <v>114</v>
      </c>
      <c r="F66" s="95" t="s">
        <v>115</v>
      </c>
      <c r="G66" s="95" t="s">
        <v>116</v>
      </c>
      <c r="H66" s="96" t="s">
        <v>117</v>
      </c>
      <c r="I66" s="75"/>
      <c r="J66" s="92" t="s">
        <v>111</v>
      </c>
      <c r="K66" s="93" t="s">
        <v>118</v>
      </c>
      <c r="L66" s="94" t="s">
        <v>113</v>
      </c>
      <c r="M66" s="95" t="s">
        <v>114</v>
      </c>
      <c r="N66" s="95" t="s">
        <v>115</v>
      </c>
      <c r="O66" s="95" t="s">
        <v>116</v>
      </c>
      <c r="P66" s="96" t="s">
        <v>117</v>
      </c>
    </row>
    <row r="67" spans="1:16" x14ac:dyDescent="0.2">
      <c r="B67" s="226">
        <v>1</v>
      </c>
      <c r="C67" s="229">
        <f>SUM(7275-148.75+3.5)</f>
        <v>7129.75</v>
      </c>
      <c r="D67" s="66"/>
      <c r="E67" s="100"/>
      <c r="F67" s="100"/>
      <c r="G67" s="100"/>
      <c r="H67" s="211"/>
      <c r="I67" s="6"/>
      <c r="J67" s="229">
        <v>1</v>
      </c>
      <c r="K67" s="229">
        <f>SUM(7275+5.25+3.5)</f>
        <v>7283.75</v>
      </c>
      <c r="L67" s="66"/>
      <c r="M67" s="100"/>
      <c r="N67" s="100"/>
      <c r="O67" s="100"/>
      <c r="P67" s="212"/>
    </row>
    <row r="68" spans="1:16" x14ac:dyDescent="0.2">
      <c r="B68" s="227">
        <v>2</v>
      </c>
      <c r="C68" s="230">
        <f t="shared" ref="C68:C106" si="4">SUM(C67+3.5)</f>
        <v>7133.25</v>
      </c>
      <c r="D68" s="20"/>
      <c r="E68" s="4"/>
      <c r="F68" s="4"/>
      <c r="G68" s="4"/>
      <c r="H68" s="9"/>
      <c r="I68" s="6"/>
      <c r="J68" s="230">
        <v>2</v>
      </c>
      <c r="K68" s="230">
        <v>7287.25</v>
      </c>
      <c r="L68" s="20"/>
      <c r="M68" s="4"/>
      <c r="N68" s="4"/>
      <c r="O68" s="4"/>
      <c r="P68" s="113"/>
    </row>
    <row r="69" spans="1:16" x14ac:dyDescent="0.2">
      <c r="B69" s="227">
        <v>3</v>
      </c>
      <c r="C69" s="230">
        <f t="shared" si="4"/>
        <v>7136.75</v>
      </c>
      <c r="D69" s="20"/>
      <c r="E69" s="4"/>
      <c r="F69" s="4"/>
      <c r="G69" s="4"/>
      <c r="H69" s="9"/>
      <c r="I69" s="6"/>
      <c r="J69" s="230">
        <v>3</v>
      </c>
      <c r="K69" s="230">
        <v>7290.75</v>
      </c>
      <c r="L69" s="20"/>
      <c r="M69" s="4"/>
      <c r="N69" s="4"/>
      <c r="O69" s="4"/>
      <c r="P69" s="113"/>
    </row>
    <row r="70" spans="1:16" x14ac:dyDescent="0.2">
      <c r="B70" s="227">
        <v>4</v>
      </c>
      <c r="C70" s="230">
        <f t="shared" si="4"/>
        <v>7140.25</v>
      </c>
      <c r="D70" s="17" t="s">
        <v>7</v>
      </c>
      <c r="E70" s="4"/>
      <c r="F70" s="4"/>
      <c r="G70" s="4"/>
      <c r="H70" s="113" t="s">
        <v>475</v>
      </c>
      <c r="I70" s="6"/>
      <c r="J70" s="230">
        <v>4</v>
      </c>
      <c r="K70" s="230">
        <v>7294.25</v>
      </c>
      <c r="L70" s="17" t="s">
        <v>7</v>
      </c>
      <c r="M70" s="4"/>
      <c r="N70" s="4"/>
      <c r="O70" s="4"/>
      <c r="P70" s="113" t="s">
        <v>475</v>
      </c>
    </row>
    <row r="71" spans="1:16" x14ac:dyDescent="0.2">
      <c r="B71" s="227">
        <v>5</v>
      </c>
      <c r="C71" s="230">
        <f t="shared" si="4"/>
        <v>7143.75</v>
      </c>
      <c r="D71" s="17"/>
      <c r="E71" s="9"/>
      <c r="F71" s="9"/>
      <c r="G71" s="9"/>
      <c r="H71" s="9"/>
      <c r="I71" s="6"/>
      <c r="J71" s="230">
        <v>5</v>
      </c>
      <c r="K71" s="230">
        <v>7297.75</v>
      </c>
      <c r="L71" s="17"/>
      <c r="M71" s="9"/>
      <c r="N71" s="9"/>
      <c r="O71" s="9"/>
      <c r="P71" s="113"/>
    </row>
    <row r="72" spans="1:16" x14ac:dyDescent="0.2">
      <c r="B72" s="227">
        <v>6</v>
      </c>
      <c r="C72" s="230">
        <f t="shared" si="4"/>
        <v>7147.25</v>
      </c>
      <c r="D72" s="17"/>
      <c r="E72" s="9"/>
      <c r="F72" s="9"/>
      <c r="G72" s="9"/>
      <c r="H72" s="9"/>
      <c r="I72" s="6"/>
      <c r="J72" s="230">
        <v>6</v>
      </c>
      <c r="K72" s="230">
        <v>7301.25</v>
      </c>
      <c r="L72" s="17"/>
      <c r="M72" s="9"/>
      <c r="N72" s="9"/>
      <c r="O72" s="9"/>
      <c r="P72" s="113"/>
    </row>
    <row r="73" spans="1:16" x14ac:dyDescent="0.2">
      <c r="B73" s="227">
        <v>7</v>
      </c>
      <c r="C73" s="230">
        <f t="shared" si="4"/>
        <v>7150.75</v>
      </c>
      <c r="D73" s="17"/>
      <c r="E73" s="9"/>
      <c r="F73" s="9"/>
      <c r="G73" s="9"/>
      <c r="H73" s="9"/>
      <c r="I73" s="6"/>
      <c r="J73" s="230">
        <v>7</v>
      </c>
      <c r="K73" s="230">
        <v>7304.75</v>
      </c>
      <c r="L73" s="17"/>
      <c r="M73" s="9"/>
      <c r="N73" s="9"/>
      <c r="O73" s="9"/>
      <c r="P73" s="113"/>
    </row>
    <row r="74" spans="1:16" x14ac:dyDescent="0.2">
      <c r="B74" s="227">
        <v>8</v>
      </c>
      <c r="C74" s="230">
        <f t="shared" si="4"/>
        <v>7154.25</v>
      </c>
      <c r="D74" s="17"/>
      <c r="E74" s="9"/>
      <c r="F74" s="9"/>
      <c r="G74" s="9"/>
      <c r="H74" s="9"/>
      <c r="I74" s="6"/>
      <c r="J74" s="230">
        <v>8</v>
      </c>
      <c r="K74" s="230">
        <v>7308.25</v>
      </c>
      <c r="L74" s="17"/>
      <c r="M74" s="9"/>
      <c r="N74" s="9"/>
      <c r="O74" s="9"/>
      <c r="P74" s="113"/>
    </row>
    <row r="75" spans="1:16" x14ac:dyDescent="0.2">
      <c r="B75" s="227">
        <v>9</v>
      </c>
      <c r="C75" s="230">
        <f t="shared" si="4"/>
        <v>7157.75</v>
      </c>
      <c r="D75" s="17"/>
      <c r="E75" s="9"/>
      <c r="F75" s="9"/>
      <c r="G75" s="9"/>
      <c r="H75" s="9"/>
      <c r="I75" s="6"/>
      <c r="J75" s="230">
        <v>9</v>
      </c>
      <c r="K75" s="230">
        <v>7311.75</v>
      </c>
      <c r="L75" s="17"/>
      <c r="M75" s="9"/>
      <c r="N75" s="9"/>
      <c r="O75" s="9"/>
      <c r="P75" s="113"/>
    </row>
    <row r="76" spans="1:16" x14ac:dyDescent="0.2">
      <c r="B76" s="227">
        <v>10</v>
      </c>
      <c r="C76" s="230">
        <f t="shared" si="4"/>
        <v>7161.25</v>
      </c>
      <c r="D76" s="17"/>
      <c r="E76" s="9"/>
      <c r="F76" s="9"/>
      <c r="G76" s="9"/>
      <c r="H76" s="9"/>
      <c r="I76" s="6"/>
      <c r="J76" s="230">
        <v>10</v>
      </c>
      <c r="K76" s="230">
        <v>7315.25</v>
      </c>
      <c r="L76" s="17"/>
      <c r="M76" s="9"/>
      <c r="N76" s="9"/>
      <c r="O76" s="9"/>
      <c r="P76" s="113"/>
    </row>
    <row r="77" spans="1:16" x14ac:dyDescent="0.2">
      <c r="B77" s="227">
        <v>11</v>
      </c>
      <c r="C77" s="230">
        <f t="shared" si="4"/>
        <v>7164.75</v>
      </c>
      <c r="D77" s="17"/>
      <c r="E77" s="9"/>
      <c r="F77" s="9"/>
      <c r="G77" s="9"/>
      <c r="H77" s="9"/>
      <c r="I77" s="6"/>
      <c r="J77" s="230">
        <v>11</v>
      </c>
      <c r="K77" s="230">
        <v>7318.75</v>
      </c>
      <c r="L77" s="17"/>
      <c r="M77" s="9"/>
      <c r="N77" s="9"/>
      <c r="O77" s="9"/>
      <c r="P77" s="113"/>
    </row>
    <row r="78" spans="1:16" x14ac:dyDescent="0.2">
      <c r="B78" s="227">
        <v>12</v>
      </c>
      <c r="C78" s="230">
        <f t="shared" si="4"/>
        <v>7168.25</v>
      </c>
      <c r="D78" s="17"/>
      <c r="E78" s="9"/>
      <c r="F78" s="9"/>
      <c r="G78" s="9"/>
      <c r="H78" s="9"/>
      <c r="I78" s="6"/>
      <c r="J78" s="230">
        <v>12</v>
      </c>
      <c r="K78" s="230">
        <v>7322.25</v>
      </c>
      <c r="L78" s="17"/>
      <c r="M78" s="9"/>
      <c r="N78" s="9"/>
      <c r="O78" s="9"/>
      <c r="P78" s="113"/>
    </row>
    <row r="79" spans="1:16" x14ac:dyDescent="0.2">
      <c r="B79" s="227">
        <v>13</v>
      </c>
      <c r="C79" s="230">
        <f t="shared" si="4"/>
        <v>7171.75</v>
      </c>
      <c r="D79" s="17"/>
      <c r="E79" s="9"/>
      <c r="F79" s="9"/>
      <c r="G79" s="9"/>
      <c r="H79" s="9"/>
      <c r="I79" s="6"/>
      <c r="J79" s="230">
        <v>13</v>
      </c>
      <c r="K79" s="230">
        <v>7325.75</v>
      </c>
      <c r="L79" s="17"/>
      <c r="M79" s="9"/>
      <c r="N79" s="9"/>
      <c r="O79" s="9"/>
      <c r="P79" s="113"/>
    </row>
    <row r="80" spans="1:16" x14ac:dyDescent="0.2">
      <c r="B80" s="227">
        <v>14</v>
      </c>
      <c r="C80" s="230">
        <f t="shared" si="4"/>
        <v>7175.25</v>
      </c>
      <c r="D80" s="17"/>
      <c r="E80" s="9"/>
      <c r="F80" s="9"/>
      <c r="G80" s="9"/>
      <c r="H80" s="9"/>
      <c r="I80" s="6"/>
      <c r="J80" s="230">
        <v>14</v>
      </c>
      <c r="K80" s="230">
        <v>7329.25</v>
      </c>
      <c r="L80" s="17"/>
      <c r="M80" s="9"/>
      <c r="N80" s="9"/>
      <c r="O80" s="9"/>
      <c r="P80" s="113"/>
    </row>
    <row r="81" spans="2:16" x14ac:dyDescent="0.2">
      <c r="B81" s="227">
        <v>15</v>
      </c>
      <c r="C81" s="230">
        <f t="shared" si="4"/>
        <v>7178.75</v>
      </c>
      <c r="D81" s="17"/>
      <c r="E81" s="9"/>
      <c r="F81" s="9"/>
      <c r="G81" s="9"/>
      <c r="H81" s="9"/>
      <c r="I81" s="6"/>
      <c r="J81" s="230">
        <v>15</v>
      </c>
      <c r="K81" s="230">
        <v>7332.75</v>
      </c>
      <c r="L81" s="17"/>
      <c r="M81" s="9"/>
      <c r="N81" s="9"/>
      <c r="O81" s="9"/>
      <c r="P81" s="113"/>
    </row>
    <row r="82" spans="2:16" x14ac:dyDescent="0.2">
      <c r="B82" s="227">
        <v>16</v>
      </c>
      <c r="C82" s="230">
        <f t="shared" si="4"/>
        <v>7182.25</v>
      </c>
      <c r="D82" s="17"/>
      <c r="E82" s="9"/>
      <c r="F82" s="9"/>
      <c r="G82" s="9"/>
      <c r="H82" s="9"/>
      <c r="I82" s="6"/>
      <c r="J82" s="230">
        <v>16</v>
      </c>
      <c r="K82" s="230">
        <v>7336.25</v>
      </c>
      <c r="L82" s="17"/>
      <c r="M82" s="9"/>
      <c r="N82" s="9"/>
      <c r="O82" s="9"/>
      <c r="P82" s="113"/>
    </row>
    <row r="83" spans="2:16" x14ac:dyDescent="0.2">
      <c r="B83" s="227">
        <v>17</v>
      </c>
      <c r="C83" s="230">
        <f t="shared" si="4"/>
        <v>7185.75</v>
      </c>
      <c r="D83" s="17"/>
      <c r="E83" s="9"/>
      <c r="F83" s="9"/>
      <c r="G83" s="9"/>
      <c r="H83" s="9"/>
      <c r="I83" s="6"/>
      <c r="J83" s="230">
        <v>17</v>
      </c>
      <c r="K83" s="230">
        <v>7339.75</v>
      </c>
      <c r="L83" s="17"/>
      <c r="M83" s="9"/>
      <c r="N83" s="9"/>
      <c r="O83" s="9"/>
      <c r="P83" s="113"/>
    </row>
    <row r="84" spans="2:16" x14ac:dyDescent="0.2">
      <c r="B84" s="227">
        <v>18</v>
      </c>
      <c r="C84" s="230">
        <f t="shared" si="4"/>
        <v>7189.25</v>
      </c>
      <c r="D84" s="17"/>
      <c r="E84" s="9"/>
      <c r="F84" s="9"/>
      <c r="G84" s="9"/>
      <c r="H84" s="9"/>
      <c r="I84" s="6"/>
      <c r="J84" s="230">
        <v>18</v>
      </c>
      <c r="K84" s="230">
        <v>7343.25</v>
      </c>
      <c r="L84" s="17"/>
      <c r="M84" s="9"/>
      <c r="N84" s="9"/>
      <c r="O84" s="9"/>
      <c r="P84" s="113"/>
    </row>
    <row r="85" spans="2:16" x14ac:dyDescent="0.2">
      <c r="B85" s="227">
        <v>19</v>
      </c>
      <c r="C85" s="230">
        <f t="shared" si="4"/>
        <v>7192.75</v>
      </c>
      <c r="D85" s="17"/>
      <c r="E85" s="9"/>
      <c r="F85" s="9"/>
      <c r="G85" s="9"/>
      <c r="H85" s="9"/>
      <c r="I85" s="6"/>
      <c r="J85" s="230">
        <v>19</v>
      </c>
      <c r="K85" s="230">
        <v>7346.75</v>
      </c>
      <c r="L85" s="17"/>
      <c r="M85" s="9"/>
      <c r="N85" s="9"/>
      <c r="O85" s="9"/>
      <c r="P85" s="113"/>
    </row>
    <row r="86" spans="2:16" x14ac:dyDescent="0.2">
      <c r="B86" s="227">
        <v>20</v>
      </c>
      <c r="C86" s="230">
        <f t="shared" si="4"/>
        <v>7196.25</v>
      </c>
      <c r="D86" s="17"/>
      <c r="E86" s="9"/>
      <c r="F86" s="9"/>
      <c r="G86" s="9"/>
      <c r="H86" s="9"/>
      <c r="I86" s="6"/>
      <c r="J86" s="230">
        <v>20</v>
      </c>
      <c r="K86" s="230">
        <v>7350.25</v>
      </c>
      <c r="L86" s="17"/>
      <c r="M86" s="9"/>
      <c r="N86" s="9"/>
      <c r="O86" s="9"/>
      <c r="P86" s="113"/>
    </row>
    <row r="87" spans="2:16" x14ac:dyDescent="0.2">
      <c r="B87" s="227">
        <v>21</v>
      </c>
      <c r="C87" s="230">
        <f t="shared" si="4"/>
        <v>7199.75</v>
      </c>
      <c r="D87" s="17"/>
      <c r="E87" s="9"/>
      <c r="F87" s="9"/>
      <c r="G87" s="9"/>
      <c r="H87" s="9"/>
      <c r="I87" s="6"/>
      <c r="J87" s="230">
        <v>21</v>
      </c>
      <c r="K87" s="230">
        <v>7353.75</v>
      </c>
      <c r="L87" s="17"/>
      <c r="M87" s="9"/>
      <c r="N87" s="9"/>
      <c r="O87" s="9"/>
      <c r="P87" s="113"/>
    </row>
    <row r="88" spans="2:16" x14ac:dyDescent="0.2">
      <c r="B88" s="227">
        <v>22</v>
      </c>
      <c r="C88" s="230">
        <f t="shared" si="4"/>
        <v>7203.25</v>
      </c>
      <c r="D88" s="17"/>
      <c r="E88" s="9"/>
      <c r="F88" s="9"/>
      <c r="G88" s="9"/>
      <c r="H88" s="9"/>
      <c r="I88" s="6"/>
      <c r="J88" s="230">
        <v>22</v>
      </c>
      <c r="K88" s="230">
        <v>7357.25</v>
      </c>
      <c r="L88" s="17"/>
      <c r="M88" s="9"/>
      <c r="N88" s="9"/>
      <c r="O88" s="9"/>
      <c r="P88" s="113"/>
    </row>
    <row r="89" spans="2:16" x14ac:dyDescent="0.2">
      <c r="B89" s="227">
        <v>23</v>
      </c>
      <c r="C89" s="230">
        <f t="shared" si="4"/>
        <v>7206.75</v>
      </c>
      <c r="D89" s="17"/>
      <c r="E89" s="9"/>
      <c r="F89" s="9"/>
      <c r="G89" s="9"/>
      <c r="H89" s="9"/>
      <c r="I89" s="6"/>
      <c r="J89" s="230">
        <v>23</v>
      </c>
      <c r="K89" s="230">
        <v>7360.75</v>
      </c>
      <c r="L89" s="17"/>
      <c r="M89" s="9"/>
      <c r="N89" s="9"/>
      <c r="O89" s="9"/>
      <c r="P89" s="113"/>
    </row>
    <row r="90" spans="2:16" x14ac:dyDescent="0.2">
      <c r="B90" s="227">
        <v>24</v>
      </c>
      <c r="C90" s="230">
        <f t="shared" si="4"/>
        <v>7210.25</v>
      </c>
      <c r="D90" s="17"/>
      <c r="E90" s="9"/>
      <c r="F90" s="9"/>
      <c r="G90" s="9"/>
      <c r="H90" s="9"/>
      <c r="I90" s="6"/>
      <c r="J90" s="230">
        <v>24</v>
      </c>
      <c r="K90" s="230">
        <v>7364.25</v>
      </c>
      <c r="L90" s="17"/>
      <c r="M90" s="9"/>
      <c r="N90" s="9"/>
      <c r="O90" s="9"/>
      <c r="P90" s="113"/>
    </row>
    <row r="91" spans="2:16" x14ac:dyDescent="0.2">
      <c r="B91" s="227">
        <v>25</v>
      </c>
      <c r="C91" s="230">
        <f t="shared" si="4"/>
        <v>7213.75</v>
      </c>
      <c r="D91" s="17"/>
      <c r="E91" s="9"/>
      <c r="F91" s="9"/>
      <c r="G91" s="9"/>
      <c r="H91" s="9"/>
      <c r="I91" s="6"/>
      <c r="J91" s="230">
        <v>25</v>
      </c>
      <c r="K91" s="230">
        <v>7367.75</v>
      </c>
      <c r="L91" s="17"/>
      <c r="M91" s="9"/>
      <c r="N91" s="9"/>
      <c r="O91" s="9"/>
      <c r="P91" s="113"/>
    </row>
    <row r="92" spans="2:16" x14ac:dyDescent="0.2">
      <c r="B92" s="227">
        <v>26</v>
      </c>
      <c r="C92" s="230">
        <f t="shared" si="4"/>
        <v>7217.25</v>
      </c>
      <c r="D92" s="17"/>
      <c r="E92" s="9"/>
      <c r="F92" s="9"/>
      <c r="G92" s="9"/>
      <c r="H92" s="9"/>
      <c r="I92" s="6"/>
      <c r="J92" s="230">
        <v>26</v>
      </c>
      <c r="K92" s="230">
        <v>7371.25</v>
      </c>
      <c r="L92" s="17"/>
      <c r="M92" s="9"/>
      <c r="N92" s="9"/>
      <c r="O92" s="9"/>
      <c r="P92" s="113"/>
    </row>
    <row r="93" spans="2:16" x14ac:dyDescent="0.2">
      <c r="B93" s="227">
        <v>27</v>
      </c>
      <c r="C93" s="230">
        <f t="shared" si="4"/>
        <v>7220.75</v>
      </c>
      <c r="D93" s="17"/>
      <c r="E93" s="9"/>
      <c r="F93" s="9"/>
      <c r="G93" s="9"/>
      <c r="H93" s="9"/>
      <c r="I93" s="6"/>
      <c r="J93" s="230">
        <v>27</v>
      </c>
      <c r="K93" s="230">
        <v>7374.75</v>
      </c>
      <c r="L93" s="17"/>
      <c r="M93" s="9"/>
      <c r="N93" s="9"/>
      <c r="O93" s="9"/>
      <c r="P93" s="113"/>
    </row>
    <row r="94" spans="2:16" x14ac:dyDescent="0.2">
      <c r="B94" s="227">
        <v>28</v>
      </c>
      <c r="C94" s="230">
        <f t="shared" si="4"/>
        <v>7224.25</v>
      </c>
      <c r="D94" s="17"/>
      <c r="E94" s="9"/>
      <c r="F94" s="9"/>
      <c r="G94" s="9"/>
      <c r="H94" s="9"/>
      <c r="I94" s="6"/>
      <c r="J94" s="230">
        <v>28</v>
      </c>
      <c r="K94" s="230">
        <v>7378.25</v>
      </c>
      <c r="L94" s="17"/>
      <c r="M94" s="9"/>
      <c r="N94" s="9"/>
      <c r="O94" s="9"/>
      <c r="P94" s="113"/>
    </row>
    <row r="95" spans="2:16" x14ac:dyDescent="0.2">
      <c r="B95" s="227">
        <v>29</v>
      </c>
      <c r="C95" s="230">
        <f t="shared" si="4"/>
        <v>7227.75</v>
      </c>
      <c r="D95" s="17"/>
      <c r="E95" s="9"/>
      <c r="F95" s="9"/>
      <c r="G95" s="9"/>
      <c r="H95" s="9"/>
      <c r="I95" s="6"/>
      <c r="J95" s="230">
        <v>29</v>
      </c>
      <c r="K95" s="230">
        <v>7381.75</v>
      </c>
      <c r="L95" s="17"/>
      <c r="M95" s="9"/>
      <c r="N95" s="9"/>
      <c r="O95" s="9"/>
      <c r="P95" s="113"/>
    </row>
    <row r="96" spans="2:16" x14ac:dyDescent="0.2">
      <c r="B96" s="227">
        <v>30</v>
      </c>
      <c r="C96" s="230">
        <f t="shared" si="4"/>
        <v>7231.25</v>
      </c>
      <c r="D96" s="17"/>
      <c r="E96" s="9"/>
      <c r="F96" s="9"/>
      <c r="G96" s="9"/>
      <c r="H96" s="9"/>
      <c r="I96" s="6"/>
      <c r="J96" s="230">
        <v>30</v>
      </c>
      <c r="K96" s="230">
        <v>7385.25</v>
      </c>
      <c r="L96" s="17"/>
      <c r="M96" s="9"/>
      <c r="N96" s="9"/>
      <c r="O96" s="9"/>
      <c r="P96" s="113"/>
    </row>
    <row r="97" spans="1:16" x14ac:dyDescent="0.2">
      <c r="B97" s="227">
        <v>31</v>
      </c>
      <c r="C97" s="230">
        <f t="shared" si="4"/>
        <v>7234.75</v>
      </c>
      <c r="D97" s="17"/>
      <c r="E97" s="9"/>
      <c r="F97" s="9"/>
      <c r="G97" s="9"/>
      <c r="H97" s="9"/>
      <c r="I97" s="6"/>
      <c r="J97" s="230">
        <v>31</v>
      </c>
      <c r="K97" s="230">
        <v>7388.75</v>
      </c>
      <c r="L97" s="17"/>
      <c r="M97" s="9"/>
      <c r="N97" s="9"/>
      <c r="O97" s="9"/>
      <c r="P97" s="113"/>
    </row>
    <row r="98" spans="1:16" x14ac:dyDescent="0.2">
      <c r="B98" s="227">
        <v>32</v>
      </c>
      <c r="C98" s="230">
        <f t="shared" si="4"/>
        <v>7238.25</v>
      </c>
      <c r="D98" s="17"/>
      <c r="E98" s="9"/>
      <c r="F98" s="9"/>
      <c r="G98" s="9"/>
      <c r="H98" s="9"/>
      <c r="I98" s="6"/>
      <c r="J98" s="230">
        <v>32</v>
      </c>
      <c r="K98" s="230">
        <v>7392.25</v>
      </c>
      <c r="L98" s="17"/>
      <c r="M98" s="9"/>
      <c r="N98" s="9"/>
      <c r="O98" s="9"/>
      <c r="P98" s="113"/>
    </row>
    <row r="99" spans="1:16" x14ac:dyDescent="0.2">
      <c r="B99" s="227">
        <v>33</v>
      </c>
      <c r="C99" s="230">
        <f t="shared" si="4"/>
        <v>7241.75</v>
      </c>
      <c r="D99" s="17"/>
      <c r="E99" s="9"/>
      <c r="F99" s="9"/>
      <c r="G99" s="9"/>
      <c r="H99" s="9"/>
      <c r="I99" s="6"/>
      <c r="J99" s="230">
        <v>33</v>
      </c>
      <c r="K99" s="230">
        <v>7395.75</v>
      </c>
      <c r="L99" s="17"/>
      <c r="M99" s="9"/>
      <c r="N99" s="9"/>
      <c r="O99" s="9"/>
      <c r="P99" s="113"/>
    </row>
    <row r="100" spans="1:16" x14ac:dyDescent="0.2">
      <c r="B100" s="227">
        <v>34</v>
      </c>
      <c r="C100" s="230">
        <f t="shared" si="4"/>
        <v>7245.25</v>
      </c>
      <c r="D100" s="17"/>
      <c r="E100" s="9"/>
      <c r="F100" s="9"/>
      <c r="G100" s="9"/>
      <c r="H100" s="9"/>
      <c r="I100" s="6"/>
      <c r="J100" s="230">
        <v>34</v>
      </c>
      <c r="K100" s="230">
        <v>7399.25</v>
      </c>
      <c r="L100" s="17"/>
      <c r="M100" s="9"/>
      <c r="N100" s="9"/>
      <c r="O100" s="9"/>
      <c r="P100" s="113"/>
    </row>
    <row r="101" spans="1:16" x14ac:dyDescent="0.2">
      <c r="B101" s="227">
        <v>35</v>
      </c>
      <c r="C101" s="230">
        <f t="shared" si="4"/>
        <v>7248.75</v>
      </c>
      <c r="D101" s="17"/>
      <c r="E101" s="9"/>
      <c r="F101" s="9"/>
      <c r="G101" s="9"/>
      <c r="H101" s="9"/>
      <c r="I101" s="6"/>
      <c r="J101" s="230">
        <v>35</v>
      </c>
      <c r="K101" s="230">
        <v>7402.75</v>
      </c>
      <c r="L101" s="17"/>
      <c r="M101" s="9"/>
      <c r="N101" s="9"/>
      <c r="O101" s="9"/>
      <c r="P101" s="113"/>
    </row>
    <row r="102" spans="1:16" x14ac:dyDescent="0.2">
      <c r="B102" s="227">
        <v>36</v>
      </c>
      <c r="C102" s="230">
        <f t="shared" si="4"/>
        <v>7252.25</v>
      </c>
      <c r="D102" s="17"/>
      <c r="E102" s="9"/>
      <c r="F102" s="9"/>
      <c r="G102" s="9"/>
      <c r="H102" s="9"/>
      <c r="I102" s="6"/>
      <c r="J102" s="230">
        <v>36</v>
      </c>
      <c r="K102" s="230">
        <v>7406.25</v>
      </c>
      <c r="L102" s="17"/>
      <c r="M102" s="9"/>
      <c r="N102" s="9"/>
      <c r="O102" s="9"/>
      <c r="P102" s="113"/>
    </row>
    <row r="103" spans="1:16" x14ac:dyDescent="0.2">
      <c r="B103" s="227">
        <v>37</v>
      </c>
      <c r="C103" s="230">
        <f t="shared" si="4"/>
        <v>7255.75</v>
      </c>
      <c r="D103" s="17"/>
      <c r="E103" s="9"/>
      <c r="F103" s="9"/>
      <c r="G103" s="9"/>
      <c r="H103" s="9"/>
      <c r="I103" s="6"/>
      <c r="J103" s="230">
        <v>37</v>
      </c>
      <c r="K103" s="230">
        <v>7409.75</v>
      </c>
      <c r="L103" s="17"/>
      <c r="M103" s="9"/>
      <c r="N103" s="9"/>
      <c r="O103" s="9"/>
      <c r="P103" s="113"/>
    </row>
    <row r="104" spans="1:16" x14ac:dyDescent="0.2">
      <c r="B104" s="227">
        <v>38</v>
      </c>
      <c r="C104" s="230">
        <f t="shared" si="4"/>
        <v>7259.25</v>
      </c>
      <c r="D104" s="17"/>
      <c r="E104" s="9"/>
      <c r="F104" s="9"/>
      <c r="G104" s="9"/>
      <c r="H104" s="9"/>
      <c r="I104" s="6"/>
      <c r="J104" s="230">
        <v>38</v>
      </c>
      <c r="K104" s="230">
        <v>7413.25</v>
      </c>
      <c r="L104" s="17"/>
      <c r="M104" s="9"/>
      <c r="N104" s="9"/>
      <c r="O104" s="9"/>
      <c r="P104" s="113"/>
    </row>
    <row r="105" spans="1:16" x14ac:dyDescent="0.2">
      <c r="B105" s="227">
        <v>39</v>
      </c>
      <c r="C105" s="230">
        <f t="shared" si="4"/>
        <v>7262.75</v>
      </c>
      <c r="D105" s="17"/>
      <c r="E105" s="9"/>
      <c r="F105" s="9"/>
      <c r="G105" s="9"/>
      <c r="H105" s="9"/>
      <c r="I105" s="6"/>
      <c r="J105" s="230">
        <v>39</v>
      </c>
      <c r="K105" s="230">
        <v>7416.75</v>
      </c>
      <c r="L105" s="17"/>
      <c r="M105" s="9"/>
      <c r="N105" s="9"/>
      <c r="O105" s="9"/>
      <c r="P105" s="113"/>
    </row>
    <row r="106" spans="1:16" ht="13.5" thickBot="1" x14ac:dyDescent="0.25">
      <c r="B106" s="228">
        <v>40</v>
      </c>
      <c r="C106" s="231">
        <f t="shared" si="4"/>
        <v>7266.25</v>
      </c>
      <c r="D106" s="173"/>
      <c r="E106" s="174"/>
      <c r="F106" s="174"/>
      <c r="G106" s="174"/>
      <c r="H106" s="174"/>
      <c r="I106" s="81"/>
      <c r="J106" s="231">
        <v>40</v>
      </c>
      <c r="K106" s="231">
        <v>7420.25</v>
      </c>
      <c r="L106" s="173"/>
      <c r="M106" s="174"/>
      <c r="N106" s="174"/>
      <c r="O106" s="174"/>
      <c r="P106" s="184"/>
    </row>
    <row r="107" spans="1:16" x14ac:dyDescent="0.2">
      <c r="A107" s="412">
        <v>6</v>
      </c>
      <c r="B107" s="83"/>
      <c r="C107" s="83"/>
      <c r="D107" s="141"/>
      <c r="E107" s="432" t="s">
        <v>154</v>
      </c>
      <c r="F107" s="433"/>
      <c r="G107" s="433" t="s">
        <v>155</v>
      </c>
      <c r="H107" s="433"/>
      <c r="I107" s="106" t="s">
        <v>143</v>
      </c>
      <c r="J107" s="433" t="s">
        <v>13</v>
      </c>
      <c r="K107" s="433"/>
      <c r="L107" s="107" t="s">
        <v>428</v>
      </c>
      <c r="M107" s="83"/>
      <c r="N107" s="83"/>
      <c r="O107" s="83"/>
      <c r="P107" s="83"/>
    </row>
    <row r="108" spans="1:16" ht="16.5" thickBot="1" x14ac:dyDescent="0.3">
      <c r="A108" s="413"/>
      <c r="B108" s="83"/>
      <c r="C108" s="83"/>
      <c r="D108" s="142"/>
      <c r="E108" s="414" t="s">
        <v>153</v>
      </c>
      <c r="F108" s="415"/>
      <c r="G108" s="415"/>
      <c r="H108" s="415"/>
      <c r="I108" s="415"/>
      <c r="J108" s="415"/>
      <c r="K108" s="415"/>
      <c r="L108" s="417"/>
      <c r="M108" s="83"/>
      <c r="N108" s="83"/>
      <c r="O108" s="83"/>
      <c r="P108" s="83"/>
    </row>
    <row r="109" spans="1:16" ht="13.5" thickBot="1" x14ac:dyDescent="0.25">
      <c r="B109" s="92" t="s">
        <v>111</v>
      </c>
      <c r="C109" s="93" t="s">
        <v>112</v>
      </c>
      <c r="D109" s="94" t="s">
        <v>113</v>
      </c>
      <c r="E109" s="95" t="s">
        <v>114</v>
      </c>
      <c r="F109" s="95" t="s">
        <v>115</v>
      </c>
      <c r="G109" s="95" t="s">
        <v>116</v>
      </c>
      <c r="H109" s="96" t="s">
        <v>117</v>
      </c>
      <c r="I109" s="75"/>
      <c r="J109" s="92" t="s">
        <v>111</v>
      </c>
      <c r="K109" s="93" t="s">
        <v>118</v>
      </c>
      <c r="L109" s="94" t="s">
        <v>113</v>
      </c>
      <c r="M109" s="95" t="s">
        <v>114</v>
      </c>
      <c r="N109" s="95" t="s">
        <v>115</v>
      </c>
      <c r="O109" s="95" t="s">
        <v>116</v>
      </c>
      <c r="P109" s="96" t="s">
        <v>117</v>
      </c>
    </row>
    <row r="110" spans="1:16" x14ac:dyDescent="0.2">
      <c r="B110" s="226">
        <v>1</v>
      </c>
      <c r="C110" s="105">
        <f>SUM(7275-147.875+1.75)</f>
        <v>7128.875</v>
      </c>
      <c r="D110" s="66"/>
      <c r="E110" s="100"/>
      <c r="F110" s="100"/>
      <c r="G110" s="100"/>
      <c r="H110" s="211"/>
      <c r="I110" s="6"/>
      <c r="J110" s="229">
        <v>1</v>
      </c>
      <c r="K110" s="229">
        <f>SUM(7275+6.125+1.75)</f>
        <v>7282.875</v>
      </c>
      <c r="L110" s="66"/>
      <c r="M110" s="100"/>
      <c r="N110" s="100"/>
      <c r="O110" s="100"/>
      <c r="P110" s="212"/>
    </row>
    <row r="111" spans="1:16" x14ac:dyDescent="0.2">
      <c r="B111" s="227">
        <v>2</v>
      </c>
      <c r="C111" s="84">
        <f t="shared" ref="C111:C174" si="5">SUM(C110+1.75)</f>
        <v>7130.625</v>
      </c>
      <c r="D111" s="20"/>
      <c r="E111" s="4"/>
      <c r="F111" s="4"/>
      <c r="G111" s="4"/>
      <c r="H111" s="9"/>
      <c r="I111" s="6"/>
      <c r="J111" s="230">
        <v>2</v>
      </c>
      <c r="K111" s="230">
        <f t="shared" ref="K111:K174" si="6">SUM(K110+1.75)</f>
        <v>7284.625</v>
      </c>
      <c r="L111" s="20"/>
      <c r="M111" s="4"/>
      <c r="N111" s="4"/>
      <c r="O111" s="4"/>
      <c r="P111" s="113"/>
    </row>
    <row r="112" spans="1:16" x14ac:dyDescent="0.2">
      <c r="B112" s="227">
        <v>3</v>
      </c>
      <c r="C112" s="84">
        <f t="shared" si="5"/>
        <v>7132.375</v>
      </c>
      <c r="D112" s="20"/>
      <c r="E112" s="4"/>
      <c r="F112" s="4"/>
      <c r="G112" s="4"/>
      <c r="H112" s="9"/>
      <c r="I112" s="6"/>
      <c r="J112" s="230">
        <v>3</v>
      </c>
      <c r="K112" s="230">
        <f t="shared" si="6"/>
        <v>7286.375</v>
      </c>
      <c r="L112" s="20"/>
      <c r="M112" s="4"/>
      <c r="N112" s="4"/>
      <c r="O112" s="4"/>
      <c r="P112" s="113"/>
    </row>
    <row r="113" spans="2:16" x14ac:dyDescent="0.2">
      <c r="B113" s="227">
        <v>4</v>
      </c>
      <c r="C113" s="84">
        <f t="shared" si="5"/>
        <v>7134.125</v>
      </c>
      <c r="D113" s="20"/>
      <c r="E113" s="4"/>
      <c r="F113" s="4"/>
      <c r="G113" s="4"/>
      <c r="H113" s="9"/>
      <c r="I113" s="6"/>
      <c r="J113" s="230">
        <v>4</v>
      </c>
      <c r="K113" s="230">
        <f t="shared" si="6"/>
        <v>7288.125</v>
      </c>
      <c r="L113" s="20"/>
      <c r="M113" s="4"/>
      <c r="N113" s="4"/>
      <c r="O113" s="4"/>
      <c r="P113" s="113"/>
    </row>
    <row r="114" spans="2:16" x14ac:dyDescent="0.2">
      <c r="B114" s="227">
        <v>5</v>
      </c>
      <c r="C114" s="84">
        <f t="shared" si="5"/>
        <v>7135.875</v>
      </c>
      <c r="D114" s="17"/>
      <c r="E114" s="9"/>
      <c r="F114" s="9"/>
      <c r="G114" s="9"/>
      <c r="H114" s="9"/>
      <c r="I114" s="6"/>
      <c r="J114" s="230">
        <v>5</v>
      </c>
      <c r="K114" s="230">
        <f t="shared" si="6"/>
        <v>7289.875</v>
      </c>
      <c r="L114" s="17"/>
      <c r="M114" s="9"/>
      <c r="N114" s="9"/>
      <c r="O114" s="9"/>
      <c r="P114" s="113"/>
    </row>
    <row r="115" spans="2:16" x14ac:dyDescent="0.2">
      <c r="B115" s="227">
        <v>6</v>
      </c>
      <c r="C115" s="84">
        <f t="shared" si="5"/>
        <v>7137.625</v>
      </c>
      <c r="D115" s="17"/>
      <c r="E115" s="9"/>
      <c r="F115" s="9"/>
      <c r="G115" s="9"/>
      <c r="H115" s="9"/>
      <c r="I115" s="6"/>
      <c r="J115" s="230">
        <v>6</v>
      </c>
      <c r="K115" s="230">
        <f t="shared" si="6"/>
        <v>7291.625</v>
      </c>
      <c r="L115" s="17"/>
      <c r="M115" s="9"/>
      <c r="N115" s="9"/>
      <c r="O115" s="9"/>
      <c r="P115" s="113"/>
    </row>
    <row r="116" spans="2:16" x14ac:dyDescent="0.2">
      <c r="B116" s="227">
        <v>7</v>
      </c>
      <c r="C116" s="84">
        <f t="shared" si="5"/>
        <v>7139.375</v>
      </c>
      <c r="D116" s="17"/>
      <c r="E116" s="9"/>
      <c r="F116" s="9"/>
      <c r="G116" s="9"/>
      <c r="H116" s="9"/>
      <c r="I116" s="6"/>
      <c r="J116" s="230">
        <v>7</v>
      </c>
      <c r="K116" s="230">
        <f t="shared" si="6"/>
        <v>7293.375</v>
      </c>
      <c r="L116" s="17"/>
      <c r="M116" s="9"/>
      <c r="N116" s="9"/>
      <c r="O116" s="9"/>
      <c r="P116" s="113"/>
    </row>
    <row r="117" spans="2:16" x14ac:dyDescent="0.2">
      <c r="B117" s="227">
        <v>8</v>
      </c>
      <c r="C117" s="84">
        <f t="shared" si="5"/>
        <v>7141.125</v>
      </c>
      <c r="D117" s="17"/>
      <c r="E117" s="9"/>
      <c r="F117" s="9"/>
      <c r="G117" s="9"/>
      <c r="H117" s="9"/>
      <c r="I117" s="6"/>
      <c r="J117" s="230">
        <v>8</v>
      </c>
      <c r="K117" s="230">
        <f t="shared" si="6"/>
        <v>7295.125</v>
      </c>
      <c r="L117" s="17"/>
      <c r="M117" s="9"/>
      <c r="N117" s="9"/>
      <c r="O117" s="9"/>
      <c r="P117" s="113"/>
    </row>
    <row r="118" spans="2:16" x14ac:dyDescent="0.2">
      <c r="B118" s="227">
        <v>9</v>
      </c>
      <c r="C118" s="84">
        <f t="shared" si="5"/>
        <v>7142.875</v>
      </c>
      <c r="D118" s="17"/>
      <c r="E118" s="9"/>
      <c r="F118" s="9"/>
      <c r="G118" s="9"/>
      <c r="H118" s="9"/>
      <c r="I118" s="6"/>
      <c r="J118" s="230">
        <v>9</v>
      </c>
      <c r="K118" s="230">
        <f t="shared" si="6"/>
        <v>7296.875</v>
      </c>
      <c r="L118" s="17"/>
      <c r="M118" s="9"/>
      <c r="N118" s="9"/>
      <c r="O118" s="9"/>
      <c r="P118" s="113"/>
    </row>
    <row r="119" spans="2:16" x14ac:dyDescent="0.2">
      <c r="B119" s="227">
        <v>10</v>
      </c>
      <c r="C119" s="84">
        <f t="shared" si="5"/>
        <v>7144.625</v>
      </c>
      <c r="D119" s="17"/>
      <c r="E119" s="9"/>
      <c r="F119" s="9"/>
      <c r="G119" s="9"/>
      <c r="H119" s="9"/>
      <c r="I119" s="6"/>
      <c r="J119" s="230">
        <v>10</v>
      </c>
      <c r="K119" s="230">
        <f t="shared" si="6"/>
        <v>7298.625</v>
      </c>
      <c r="L119" s="17"/>
      <c r="M119" s="9"/>
      <c r="N119" s="9"/>
      <c r="O119" s="9"/>
      <c r="P119" s="113"/>
    </row>
    <row r="120" spans="2:16" x14ac:dyDescent="0.2">
      <c r="B120" s="227">
        <v>11</v>
      </c>
      <c r="C120" s="84">
        <f t="shared" si="5"/>
        <v>7146.375</v>
      </c>
      <c r="D120" s="17"/>
      <c r="E120" s="9"/>
      <c r="F120" s="9"/>
      <c r="G120" s="9"/>
      <c r="H120" s="9"/>
      <c r="I120" s="6"/>
      <c r="J120" s="230">
        <v>11</v>
      </c>
      <c r="K120" s="230">
        <f t="shared" si="6"/>
        <v>7300.375</v>
      </c>
      <c r="L120" s="17"/>
      <c r="M120" s="9"/>
      <c r="N120" s="9"/>
      <c r="O120" s="9"/>
      <c r="P120" s="113"/>
    </row>
    <row r="121" spans="2:16" x14ac:dyDescent="0.2">
      <c r="B121" s="227">
        <v>12</v>
      </c>
      <c r="C121" s="84">
        <f t="shared" si="5"/>
        <v>7148.125</v>
      </c>
      <c r="D121" s="17"/>
      <c r="E121" s="9"/>
      <c r="F121" s="9"/>
      <c r="G121" s="9"/>
      <c r="H121" s="9"/>
      <c r="I121" s="6"/>
      <c r="J121" s="230">
        <v>12</v>
      </c>
      <c r="K121" s="230">
        <f t="shared" si="6"/>
        <v>7302.125</v>
      </c>
      <c r="L121" s="17"/>
      <c r="M121" s="9"/>
      <c r="N121" s="9"/>
      <c r="O121" s="9"/>
      <c r="P121" s="113"/>
    </row>
    <row r="122" spans="2:16" x14ac:dyDescent="0.2">
      <c r="B122" s="227">
        <v>13</v>
      </c>
      <c r="C122" s="84">
        <f t="shared" si="5"/>
        <v>7149.875</v>
      </c>
      <c r="D122" s="17"/>
      <c r="E122" s="9"/>
      <c r="F122" s="9"/>
      <c r="G122" s="9"/>
      <c r="H122" s="9"/>
      <c r="I122" s="6"/>
      <c r="J122" s="230">
        <v>13</v>
      </c>
      <c r="K122" s="230">
        <f t="shared" si="6"/>
        <v>7303.875</v>
      </c>
      <c r="L122" s="17"/>
      <c r="M122" s="9"/>
      <c r="N122" s="9"/>
      <c r="O122" s="9"/>
      <c r="P122" s="113"/>
    </row>
    <row r="123" spans="2:16" x14ac:dyDescent="0.2">
      <c r="B123" s="227">
        <v>14</v>
      </c>
      <c r="C123" s="84">
        <f t="shared" si="5"/>
        <v>7151.625</v>
      </c>
      <c r="D123" s="17"/>
      <c r="E123" s="9"/>
      <c r="F123" s="9"/>
      <c r="G123" s="9"/>
      <c r="H123" s="9"/>
      <c r="I123" s="6"/>
      <c r="J123" s="230">
        <v>14</v>
      </c>
      <c r="K123" s="230">
        <f t="shared" si="6"/>
        <v>7305.625</v>
      </c>
      <c r="L123" s="17"/>
      <c r="M123" s="9"/>
      <c r="N123" s="9"/>
      <c r="O123" s="9"/>
      <c r="P123" s="113"/>
    </row>
    <row r="124" spans="2:16" x14ac:dyDescent="0.2">
      <c r="B124" s="227">
        <v>15</v>
      </c>
      <c r="C124" s="84">
        <f t="shared" si="5"/>
        <v>7153.375</v>
      </c>
      <c r="D124" s="17"/>
      <c r="E124" s="9"/>
      <c r="F124" s="9"/>
      <c r="G124" s="9"/>
      <c r="H124" s="9"/>
      <c r="I124" s="6"/>
      <c r="J124" s="230">
        <v>15</v>
      </c>
      <c r="K124" s="230">
        <f t="shared" si="6"/>
        <v>7307.375</v>
      </c>
      <c r="L124" s="17"/>
      <c r="M124" s="9"/>
      <c r="N124" s="9"/>
      <c r="O124" s="9"/>
      <c r="P124" s="113"/>
    </row>
    <row r="125" spans="2:16" x14ac:dyDescent="0.2">
      <c r="B125" s="227">
        <v>16</v>
      </c>
      <c r="C125" s="84">
        <f t="shared" si="5"/>
        <v>7155.125</v>
      </c>
      <c r="D125" s="17"/>
      <c r="E125" s="9"/>
      <c r="F125" s="9"/>
      <c r="G125" s="9"/>
      <c r="H125" s="9"/>
      <c r="I125" s="6"/>
      <c r="J125" s="230">
        <v>16</v>
      </c>
      <c r="K125" s="230">
        <f t="shared" si="6"/>
        <v>7309.125</v>
      </c>
      <c r="L125" s="17"/>
      <c r="M125" s="9"/>
      <c r="N125" s="9"/>
      <c r="O125" s="9"/>
      <c r="P125" s="113"/>
    </row>
    <row r="126" spans="2:16" x14ac:dyDescent="0.2">
      <c r="B126" s="227">
        <v>17</v>
      </c>
      <c r="C126" s="84">
        <f t="shared" si="5"/>
        <v>7156.875</v>
      </c>
      <c r="D126" s="17"/>
      <c r="E126" s="9"/>
      <c r="F126" s="9"/>
      <c r="G126" s="9"/>
      <c r="H126" s="9"/>
      <c r="I126" s="6"/>
      <c r="J126" s="230">
        <v>17</v>
      </c>
      <c r="K126" s="230">
        <f t="shared" si="6"/>
        <v>7310.875</v>
      </c>
      <c r="L126" s="17"/>
      <c r="M126" s="9"/>
      <c r="N126" s="9"/>
      <c r="O126" s="9"/>
      <c r="P126" s="113"/>
    </row>
    <row r="127" spans="2:16" x14ac:dyDescent="0.2">
      <c r="B127" s="227">
        <v>18</v>
      </c>
      <c r="C127" s="84">
        <f t="shared" si="5"/>
        <v>7158.625</v>
      </c>
      <c r="D127" s="17"/>
      <c r="E127" s="9"/>
      <c r="F127" s="9"/>
      <c r="G127" s="9"/>
      <c r="H127" s="9"/>
      <c r="I127" s="6"/>
      <c r="J127" s="230">
        <v>18</v>
      </c>
      <c r="K127" s="230">
        <f t="shared" si="6"/>
        <v>7312.625</v>
      </c>
      <c r="L127" s="17"/>
      <c r="M127" s="9"/>
      <c r="N127" s="9"/>
      <c r="O127" s="9"/>
      <c r="P127" s="113"/>
    </row>
    <row r="128" spans="2:16" x14ac:dyDescent="0.2">
      <c r="B128" s="227">
        <v>19</v>
      </c>
      <c r="C128" s="84">
        <f t="shared" si="5"/>
        <v>7160.375</v>
      </c>
      <c r="D128" s="17"/>
      <c r="E128" s="9"/>
      <c r="F128" s="9"/>
      <c r="G128" s="9"/>
      <c r="H128" s="9"/>
      <c r="I128" s="6"/>
      <c r="J128" s="230">
        <v>19</v>
      </c>
      <c r="K128" s="230">
        <f t="shared" si="6"/>
        <v>7314.375</v>
      </c>
      <c r="L128" s="17"/>
      <c r="M128" s="9"/>
      <c r="N128" s="9"/>
      <c r="O128" s="9"/>
      <c r="P128" s="113"/>
    </row>
    <row r="129" spans="2:16" x14ac:dyDescent="0.2">
      <c r="B129" s="227">
        <v>20</v>
      </c>
      <c r="C129" s="84">
        <f t="shared" si="5"/>
        <v>7162.125</v>
      </c>
      <c r="D129" s="17"/>
      <c r="E129" s="9"/>
      <c r="F129" s="9"/>
      <c r="G129" s="9"/>
      <c r="H129" s="9"/>
      <c r="I129" s="6"/>
      <c r="J129" s="230">
        <v>20</v>
      </c>
      <c r="K129" s="230">
        <f t="shared" si="6"/>
        <v>7316.125</v>
      </c>
      <c r="L129" s="17"/>
      <c r="M129" s="9"/>
      <c r="N129" s="9"/>
      <c r="O129" s="9"/>
      <c r="P129" s="113"/>
    </row>
    <row r="130" spans="2:16" x14ac:dyDescent="0.2">
      <c r="B130" s="227">
        <v>21</v>
      </c>
      <c r="C130" s="84">
        <f t="shared" si="5"/>
        <v>7163.875</v>
      </c>
      <c r="D130" s="17"/>
      <c r="E130" s="9"/>
      <c r="F130" s="9"/>
      <c r="G130" s="9"/>
      <c r="H130" s="9"/>
      <c r="I130" s="6"/>
      <c r="J130" s="230">
        <v>21</v>
      </c>
      <c r="K130" s="230">
        <f t="shared" si="6"/>
        <v>7317.875</v>
      </c>
      <c r="L130" s="17"/>
      <c r="M130" s="9"/>
      <c r="N130" s="9"/>
      <c r="O130" s="9"/>
      <c r="P130" s="113"/>
    </row>
    <row r="131" spans="2:16" x14ac:dyDescent="0.2">
      <c r="B131" s="227">
        <v>22</v>
      </c>
      <c r="C131" s="84">
        <f t="shared" si="5"/>
        <v>7165.625</v>
      </c>
      <c r="D131" s="17"/>
      <c r="E131" s="9"/>
      <c r="F131" s="9"/>
      <c r="G131" s="9"/>
      <c r="H131" s="9"/>
      <c r="I131" s="6"/>
      <c r="J131" s="230">
        <v>22</v>
      </c>
      <c r="K131" s="230">
        <f t="shared" si="6"/>
        <v>7319.625</v>
      </c>
      <c r="L131" s="17"/>
      <c r="M131" s="9"/>
      <c r="N131" s="9"/>
      <c r="O131" s="9"/>
      <c r="P131" s="113"/>
    </row>
    <row r="132" spans="2:16" x14ac:dyDescent="0.2">
      <c r="B132" s="227">
        <v>23</v>
      </c>
      <c r="C132" s="84">
        <f t="shared" si="5"/>
        <v>7167.375</v>
      </c>
      <c r="D132" s="17"/>
      <c r="E132" s="9"/>
      <c r="F132" s="9"/>
      <c r="G132" s="9"/>
      <c r="H132" s="9"/>
      <c r="I132" s="6"/>
      <c r="J132" s="230">
        <v>23</v>
      </c>
      <c r="K132" s="230">
        <f t="shared" si="6"/>
        <v>7321.375</v>
      </c>
      <c r="L132" s="17"/>
      <c r="M132" s="9"/>
      <c r="N132" s="9"/>
      <c r="O132" s="9"/>
      <c r="P132" s="113"/>
    </row>
    <row r="133" spans="2:16" x14ac:dyDescent="0.2">
      <c r="B133" s="227">
        <v>24</v>
      </c>
      <c r="C133" s="84">
        <f t="shared" si="5"/>
        <v>7169.125</v>
      </c>
      <c r="D133" s="17"/>
      <c r="E133" s="9"/>
      <c r="F133" s="9"/>
      <c r="G133" s="9"/>
      <c r="H133" s="9"/>
      <c r="I133" s="6"/>
      <c r="J133" s="230">
        <v>24</v>
      </c>
      <c r="K133" s="230">
        <f t="shared" si="6"/>
        <v>7323.125</v>
      </c>
      <c r="L133" s="17"/>
      <c r="M133" s="9"/>
      <c r="N133" s="9"/>
      <c r="O133" s="9"/>
      <c r="P133" s="113"/>
    </row>
    <row r="134" spans="2:16" x14ac:dyDescent="0.2">
      <c r="B134" s="227">
        <v>25</v>
      </c>
      <c r="C134" s="84">
        <f t="shared" si="5"/>
        <v>7170.875</v>
      </c>
      <c r="D134" s="17"/>
      <c r="E134" s="9"/>
      <c r="F134" s="9"/>
      <c r="G134" s="9"/>
      <c r="H134" s="9"/>
      <c r="I134" s="6"/>
      <c r="J134" s="230">
        <v>25</v>
      </c>
      <c r="K134" s="230">
        <f t="shared" si="6"/>
        <v>7324.875</v>
      </c>
      <c r="L134" s="17"/>
      <c r="M134" s="9"/>
      <c r="N134" s="9"/>
      <c r="O134" s="9"/>
      <c r="P134" s="113"/>
    </row>
    <row r="135" spans="2:16" x14ac:dyDescent="0.2">
      <c r="B135" s="227">
        <v>26</v>
      </c>
      <c r="C135" s="84">
        <f t="shared" si="5"/>
        <v>7172.625</v>
      </c>
      <c r="D135" s="17"/>
      <c r="E135" s="9"/>
      <c r="F135" s="9"/>
      <c r="G135" s="9"/>
      <c r="H135" s="9"/>
      <c r="I135" s="6"/>
      <c r="J135" s="230">
        <v>26</v>
      </c>
      <c r="K135" s="230">
        <f t="shared" si="6"/>
        <v>7326.625</v>
      </c>
      <c r="L135" s="17"/>
      <c r="M135" s="9"/>
      <c r="N135" s="9"/>
      <c r="O135" s="9"/>
      <c r="P135" s="113"/>
    </row>
    <row r="136" spans="2:16" x14ac:dyDescent="0.2">
      <c r="B136" s="227">
        <v>27</v>
      </c>
      <c r="C136" s="84">
        <f t="shared" si="5"/>
        <v>7174.375</v>
      </c>
      <c r="D136" s="17"/>
      <c r="E136" s="9"/>
      <c r="F136" s="9"/>
      <c r="G136" s="9"/>
      <c r="H136" s="9"/>
      <c r="I136" s="6"/>
      <c r="J136" s="230">
        <v>27</v>
      </c>
      <c r="K136" s="230">
        <f t="shared" si="6"/>
        <v>7328.375</v>
      </c>
      <c r="L136" s="17"/>
      <c r="M136" s="9"/>
      <c r="N136" s="9"/>
      <c r="O136" s="9"/>
      <c r="P136" s="113"/>
    </row>
    <row r="137" spans="2:16" x14ac:dyDescent="0.2">
      <c r="B137" s="227">
        <v>28</v>
      </c>
      <c r="C137" s="84">
        <f t="shared" si="5"/>
        <v>7176.125</v>
      </c>
      <c r="D137" s="17"/>
      <c r="E137" s="9"/>
      <c r="F137" s="9"/>
      <c r="G137" s="9"/>
      <c r="H137" s="9"/>
      <c r="I137" s="6"/>
      <c r="J137" s="230">
        <v>28</v>
      </c>
      <c r="K137" s="230">
        <f t="shared" si="6"/>
        <v>7330.125</v>
      </c>
      <c r="L137" s="17"/>
      <c r="M137" s="9"/>
      <c r="N137" s="9"/>
      <c r="O137" s="9"/>
      <c r="P137" s="113"/>
    </row>
    <row r="138" spans="2:16" x14ac:dyDescent="0.2">
      <c r="B138" s="227">
        <v>29</v>
      </c>
      <c r="C138" s="84">
        <f t="shared" si="5"/>
        <v>7177.875</v>
      </c>
      <c r="D138" s="17"/>
      <c r="E138" s="9"/>
      <c r="F138" s="9"/>
      <c r="G138" s="9"/>
      <c r="H138" s="9"/>
      <c r="I138" s="6"/>
      <c r="J138" s="230">
        <v>29</v>
      </c>
      <c r="K138" s="230">
        <f t="shared" si="6"/>
        <v>7331.875</v>
      </c>
      <c r="L138" s="17"/>
      <c r="M138" s="9"/>
      <c r="N138" s="9"/>
      <c r="O138" s="9"/>
      <c r="P138" s="113"/>
    </row>
    <row r="139" spans="2:16" x14ac:dyDescent="0.2">
      <c r="B139" s="227">
        <v>30</v>
      </c>
      <c r="C139" s="84">
        <f t="shared" si="5"/>
        <v>7179.625</v>
      </c>
      <c r="D139" s="17"/>
      <c r="E139" s="9"/>
      <c r="F139" s="9"/>
      <c r="G139" s="9"/>
      <c r="H139" s="9"/>
      <c r="I139" s="6"/>
      <c r="J139" s="230">
        <v>30</v>
      </c>
      <c r="K139" s="230">
        <f t="shared" si="6"/>
        <v>7333.625</v>
      </c>
      <c r="L139" s="17"/>
      <c r="M139" s="9"/>
      <c r="N139" s="9"/>
      <c r="O139" s="9"/>
      <c r="P139" s="113"/>
    </row>
    <row r="140" spans="2:16" x14ac:dyDescent="0.2">
      <c r="B140" s="227">
        <v>31</v>
      </c>
      <c r="C140" s="84">
        <f t="shared" si="5"/>
        <v>7181.375</v>
      </c>
      <c r="D140" s="17"/>
      <c r="E140" s="9"/>
      <c r="F140" s="9"/>
      <c r="G140" s="9"/>
      <c r="H140" s="9"/>
      <c r="I140" s="6"/>
      <c r="J140" s="230">
        <v>31</v>
      </c>
      <c r="K140" s="230">
        <f t="shared" si="6"/>
        <v>7335.375</v>
      </c>
      <c r="L140" s="17"/>
      <c r="M140" s="9"/>
      <c r="N140" s="9"/>
      <c r="O140" s="9"/>
      <c r="P140" s="113"/>
    </row>
    <row r="141" spans="2:16" x14ac:dyDescent="0.2">
      <c r="B141" s="227">
        <v>32</v>
      </c>
      <c r="C141" s="84">
        <f t="shared" si="5"/>
        <v>7183.125</v>
      </c>
      <c r="D141" s="17"/>
      <c r="E141" s="9"/>
      <c r="F141" s="9"/>
      <c r="G141" s="9"/>
      <c r="H141" s="9"/>
      <c r="I141" s="6"/>
      <c r="J141" s="230">
        <v>32</v>
      </c>
      <c r="K141" s="230">
        <f t="shared" si="6"/>
        <v>7337.125</v>
      </c>
      <c r="L141" s="17"/>
      <c r="M141" s="9"/>
      <c r="N141" s="9"/>
      <c r="O141" s="9"/>
      <c r="P141" s="113"/>
    </row>
    <row r="142" spans="2:16" x14ac:dyDescent="0.2">
      <c r="B142" s="227">
        <v>33</v>
      </c>
      <c r="C142" s="84">
        <f t="shared" si="5"/>
        <v>7184.875</v>
      </c>
      <c r="D142" s="17"/>
      <c r="E142" s="9"/>
      <c r="F142" s="9"/>
      <c r="G142" s="9"/>
      <c r="H142" s="9"/>
      <c r="I142" s="6"/>
      <c r="J142" s="230">
        <v>33</v>
      </c>
      <c r="K142" s="230">
        <f t="shared" si="6"/>
        <v>7338.875</v>
      </c>
      <c r="L142" s="17"/>
      <c r="M142" s="9"/>
      <c r="N142" s="9"/>
      <c r="O142" s="9"/>
      <c r="P142" s="113"/>
    </row>
    <row r="143" spans="2:16" x14ac:dyDescent="0.2">
      <c r="B143" s="227">
        <v>34</v>
      </c>
      <c r="C143" s="84">
        <f t="shared" si="5"/>
        <v>7186.625</v>
      </c>
      <c r="D143" s="17"/>
      <c r="E143" s="9"/>
      <c r="F143" s="9"/>
      <c r="G143" s="9"/>
      <c r="H143" s="9"/>
      <c r="I143" s="6"/>
      <c r="J143" s="230">
        <v>34</v>
      </c>
      <c r="K143" s="230">
        <f t="shared" si="6"/>
        <v>7340.625</v>
      </c>
      <c r="L143" s="17"/>
      <c r="M143" s="9"/>
      <c r="N143" s="9"/>
      <c r="O143" s="9"/>
      <c r="P143" s="113"/>
    </row>
    <row r="144" spans="2:16" x14ac:dyDescent="0.2">
      <c r="B144" s="227">
        <v>35</v>
      </c>
      <c r="C144" s="84">
        <f t="shared" si="5"/>
        <v>7188.375</v>
      </c>
      <c r="D144" s="17"/>
      <c r="E144" s="9"/>
      <c r="F144" s="9"/>
      <c r="G144" s="9"/>
      <c r="H144" s="9"/>
      <c r="I144" s="6"/>
      <c r="J144" s="230">
        <v>35</v>
      </c>
      <c r="K144" s="230">
        <f t="shared" si="6"/>
        <v>7342.375</v>
      </c>
      <c r="L144" s="17"/>
      <c r="M144" s="9"/>
      <c r="N144" s="9"/>
      <c r="O144" s="9"/>
      <c r="P144" s="113"/>
    </row>
    <row r="145" spans="2:16" x14ac:dyDescent="0.2">
      <c r="B145" s="227">
        <v>36</v>
      </c>
      <c r="C145" s="84">
        <f t="shared" si="5"/>
        <v>7190.125</v>
      </c>
      <c r="D145" s="17"/>
      <c r="E145" s="9"/>
      <c r="F145" s="9"/>
      <c r="G145" s="9"/>
      <c r="H145" s="9"/>
      <c r="I145" s="6"/>
      <c r="J145" s="230">
        <v>36</v>
      </c>
      <c r="K145" s="230">
        <f t="shared" si="6"/>
        <v>7344.125</v>
      </c>
      <c r="L145" s="17"/>
      <c r="M145" s="9"/>
      <c r="N145" s="9"/>
      <c r="O145" s="9"/>
      <c r="P145" s="113"/>
    </row>
    <row r="146" spans="2:16" x14ac:dyDescent="0.2">
      <c r="B146" s="227">
        <v>37</v>
      </c>
      <c r="C146" s="84">
        <f t="shared" si="5"/>
        <v>7191.875</v>
      </c>
      <c r="D146" s="17"/>
      <c r="E146" s="9"/>
      <c r="F146" s="9"/>
      <c r="G146" s="9"/>
      <c r="H146" s="9"/>
      <c r="I146" s="6"/>
      <c r="J146" s="230">
        <v>37</v>
      </c>
      <c r="K146" s="230">
        <f t="shared" si="6"/>
        <v>7345.875</v>
      </c>
      <c r="L146" s="17"/>
      <c r="M146" s="9"/>
      <c r="N146" s="9"/>
      <c r="O146" s="9"/>
      <c r="P146" s="113"/>
    </row>
    <row r="147" spans="2:16" x14ac:dyDescent="0.2">
      <c r="B147" s="227">
        <v>38</v>
      </c>
      <c r="C147" s="84">
        <f t="shared" si="5"/>
        <v>7193.625</v>
      </c>
      <c r="D147" s="17"/>
      <c r="E147" s="9"/>
      <c r="F147" s="9"/>
      <c r="G147" s="9"/>
      <c r="H147" s="9"/>
      <c r="I147" s="6"/>
      <c r="J147" s="230">
        <v>38</v>
      </c>
      <c r="K147" s="230">
        <f t="shared" si="6"/>
        <v>7347.625</v>
      </c>
      <c r="L147" s="17"/>
      <c r="M147" s="9"/>
      <c r="N147" s="9"/>
      <c r="O147" s="9"/>
      <c r="P147" s="113"/>
    </row>
    <row r="148" spans="2:16" x14ac:dyDescent="0.2">
      <c r="B148" s="227">
        <v>39</v>
      </c>
      <c r="C148" s="84">
        <f t="shared" si="5"/>
        <v>7195.375</v>
      </c>
      <c r="D148" s="17"/>
      <c r="E148" s="9"/>
      <c r="F148" s="9"/>
      <c r="G148" s="9"/>
      <c r="H148" s="9"/>
      <c r="I148" s="6"/>
      <c r="J148" s="230">
        <v>39</v>
      </c>
      <c r="K148" s="230">
        <f t="shared" si="6"/>
        <v>7349.375</v>
      </c>
      <c r="L148" s="17"/>
      <c r="M148" s="9"/>
      <c r="N148" s="9"/>
      <c r="O148" s="9"/>
      <c r="P148" s="113"/>
    </row>
    <row r="149" spans="2:16" x14ac:dyDescent="0.2">
      <c r="B149" s="227">
        <v>40</v>
      </c>
      <c r="C149" s="84">
        <f t="shared" si="5"/>
        <v>7197.125</v>
      </c>
      <c r="D149" s="17"/>
      <c r="E149" s="9"/>
      <c r="F149" s="9"/>
      <c r="G149" s="9"/>
      <c r="H149" s="9"/>
      <c r="I149" s="6"/>
      <c r="J149" s="230">
        <v>40</v>
      </c>
      <c r="K149" s="230">
        <f t="shared" si="6"/>
        <v>7351.125</v>
      </c>
      <c r="L149" s="17"/>
      <c r="M149" s="9"/>
      <c r="N149" s="9"/>
      <c r="O149" s="9"/>
      <c r="P149" s="113"/>
    </row>
    <row r="150" spans="2:16" x14ac:dyDescent="0.2">
      <c r="B150" s="227">
        <v>41</v>
      </c>
      <c r="C150" s="84">
        <f t="shared" si="5"/>
        <v>7198.875</v>
      </c>
      <c r="D150" s="17"/>
      <c r="E150" s="9"/>
      <c r="F150" s="9"/>
      <c r="G150" s="9"/>
      <c r="H150" s="9"/>
      <c r="I150" s="6"/>
      <c r="J150" s="230">
        <v>41</v>
      </c>
      <c r="K150" s="230">
        <f t="shared" si="6"/>
        <v>7352.875</v>
      </c>
      <c r="L150" s="17"/>
      <c r="M150" s="9"/>
      <c r="N150" s="9"/>
      <c r="O150" s="9"/>
      <c r="P150" s="113"/>
    </row>
    <row r="151" spans="2:16" x14ac:dyDescent="0.2">
      <c r="B151" s="227">
        <v>42</v>
      </c>
      <c r="C151" s="84">
        <f t="shared" si="5"/>
        <v>7200.625</v>
      </c>
      <c r="D151" s="17"/>
      <c r="E151" s="9"/>
      <c r="F151" s="9"/>
      <c r="G151" s="9"/>
      <c r="H151" s="9"/>
      <c r="I151" s="6"/>
      <c r="J151" s="230">
        <v>42</v>
      </c>
      <c r="K151" s="230">
        <f t="shared" si="6"/>
        <v>7354.625</v>
      </c>
      <c r="L151" s="17"/>
      <c r="M151" s="9"/>
      <c r="N151" s="9"/>
      <c r="O151" s="9"/>
      <c r="P151" s="113"/>
    </row>
    <row r="152" spans="2:16" x14ac:dyDescent="0.2">
      <c r="B152" s="227">
        <v>43</v>
      </c>
      <c r="C152" s="84">
        <f t="shared" si="5"/>
        <v>7202.375</v>
      </c>
      <c r="D152" s="17"/>
      <c r="E152" s="9"/>
      <c r="F152" s="9"/>
      <c r="G152" s="9"/>
      <c r="H152" s="9"/>
      <c r="I152" s="6"/>
      <c r="J152" s="230">
        <v>43</v>
      </c>
      <c r="K152" s="230">
        <f t="shared" si="6"/>
        <v>7356.375</v>
      </c>
      <c r="L152" s="17"/>
      <c r="M152" s="9"/>
      <c r="N152" s="9"/>
      <c r="O152" s="9"/>
      <c r="P152" s="113"/>
    </row>
    <row r="153" spans="2:16" x14ac:dyDescent="0.2">
      <c r="B153" s="227">
        <v>44</v>
      </c>
      <c r="C153" s="84">
        <f t="shared" si="5"/>
        <v>7204.125</v>
      </c>
      <c r="D153" s="17"/>
      <c r="E153" s="9"/>
      <c r="F153" s="9"/>
      <c r="G153" s="9"/>
      <c r="H153" s="9"/>
      <c r="I153" s="6"/>
      <c r="J153" s="230">
        <v>44</v>
      </c>
      <c r="K153" s="230">
        <f t="shared" si="6"/>
        <v>7358.125</v>
      </c>
      <c r="L153" s="17"/>
      <c r="M153" s="9"/>
      <c r="N153" s="9"/>
      <c r="O153" s="9"/>
      <c r="P153" s="113"/>
    </row>
    <row r="154" spans="2:16" x14ac:dyDescent="0.2">
      <c r="B154" s="227">
        <v>45</v>
      </c>
      <c r="C154" s="84">
        <f t="shared" si="5"/>
        <v>7205.875</v>
      </c>
      <c r="D154" s="17"/>
      <c r="E154" s="9"/>
      <c r="F154" s="9"/>
      <c r="G154" s="9"/>
      <c r="H154" s="9"/>
      <c r="I154" s="6"/>
      <c r="J154" s="230">
        <v>45</v>
      </c>
      <c r="K154" s="230">
        <f t="shared" si="6"/>
        <v>7359.875</v>
      </c>
      <c r="L154" s="17"/>
      <c r="M154" s="9"/>
      <c r="N154" s="9"/>
      <c r="O154" s="9"/>
      <c r="P154" s="113"/>
    </row>
    <row r="155" spans="2:16" x14ac:dyDescent="0.2">
      <c r="B155" s="227">
        <v>46</v>
      </c>
      <c r="C155" s="84">
        <f t="shared" si="5"/>
        <v>7207.625</v>
      </c>
      <c r="D155" s="17"/>
      <c r="E155" s="9"/>
      <c r="F155" s="9"/>
      <c r="G155" s="9"/>
      <c r="H155" s="9"/>
      <c r="I155" s="6"/>
      <c r="J155" s="230">
        <v>46</v>
      </c>
      <c r="K155" s="230">
        <f t="shared" si="6"/>
        <v>7361.625</v>
      </c>
      <c r="L155" s="17"/>
      <c r="M155" s="9"/>
      <c r="N155" s="9"/>
      <c r="O155" s="9"/>
      <c r="P155" s="113"/>
    </row>
    <row r="156" spans="2:16" x14ac:dyDescent="0.2">
      <c r="B156" s="227">
        <v>47</v>
      </c>
      <c r="C156" s="84">
        <f t="shared" si="5"/>
        <v>7209.375</v>
      </c>
      <c r="D156" s="17"/>
      <c r="E156" s="9"/>
      <c r="F156" s="9"/>
      <c r="G156" s="9"/>
      <c r="H156" s="9"/>
      <c r="I156" s="6"/>
      <c r="J156" s="230">
        <v>47</v>
      </c>
      <c r="K156" s="230">
        <f t="shared" si="6"/>
        <v>7363.375</v>
      </c>
      <c r="L156" s="17"/>
      <c r="M156" s="9"/>
      <c r="N156" s="9"/>
      <c r="O156" s="9"/>
      <c r="P156" s="113"/>
    </row>
    <row r="157" spans="2:16" x14ac:dyDescent="0.2">
      <c r="B157" s="227">
        <v>48</v>
      </c>
      <c r="C157" s="84">
        <f t="shared" si="5"/>
        <v>7211.125</v>
      </c>
      <c r="D157" s="17"/>
      <c r="E157" s="9"/>
      <c r="F157" s="9"/>
      <c r="G157" s="9"/>
      <c r="H157" s="9"/>
      <c r="I157" s="6"/>
      <c r="J157" s="230">
        <v>48</v>
      </c>
      <c r="K157" s="230">
        <f t="shared" si="6"/>
        <v>7365.125</v>
      </c>
      <c r="L157" s="17"/>
      <c r="M157" s="9"/>
      <c r="N157" s="9"/>
      <c r="O157" s="9"/>
      <c r="P157" s="113"/>
    </row>
    <row r="158" spans="2:16" x14ac:dyDescent="0.2">
      <c r="B158" s="227">
        <v>49</v>
      </c>
      <c r="C158" s="84">
        <f t="shared" si="5"/>
        <v>7212.875</v>
      </c>
      <c r="D158" s="17"/>
      <c r="E158" s="9"/>
      <c r="F158" s="9"/>
      <c r="G158" s="9"/>
      <c r="H158" s="9"/>
      <c r="I158" s="6"/>
      <c r="J158" s="230">
        <v>49</v>
      </c>
      <c r="K158" s="230">
        <f t="shared" si="6"/>
        <v>7366.875</v>
      </c>
      <c r="L158" s="17"/>
      <c r="M158" s="9"/>
      <c r="N158" s="9"/>
      <c r="O158" s="9"/>
      <c r="P158" s="113"/>
    </row>
    <row r="159" spans="2:16" x14ac:dyDescent="0.2">
      <c r="B159" s="227">
        <v>50</v>
      </c>
      <c r="C159" s="84">
        <f t="shared" si="5"/>
        <v>7214.625</v>
      </c>
      <c r="D159" s="17"/>
      <c r="E159" s="9"/>
      <c r="F159" s="9"/>
      <c r="G159" s="9"/>
      <c r="H159" s="9"/>
      <c r="I159" s="6"/>
      <c r="J159" s="230">
        <v>50</v>
      </c>
      <c r="K159" s="230">
        <f t="shared" si="6"/>
        <v>7368.625</v>
      </c>
      <c r="L159" s="17"/>
      <c r="M159" s="9"/>
      <c r="N159" s="9"/>
      <c r="O159" s="9"/>
      <c r="P159" s="113"/>
    </row>
    <row r="160" spans="2:16" x14ac:dyDescent="0.2">
      <c r="B160" s="227">
        <v>51</v>
      </c>
      <c r="C160" s="84">
        <f t="shared" si="5"/>
        <v>7216.375</v>
      </c>
      <c r="D160" s="17"/>
      <c r="E160" s="9"/>
      <c r="F160" s="9"/>
      <c r="G160" s="9"/>
      <c r="H160" s="9"/>
      <c r="I160" s="6"/>
      <c r="J160" s="230">
        <v>51</v>
      </c>
      <c r="K160" s="230">
        <f t="shared" si="6"/>
        <v>7370.375</v>
      </c>
      <c r="L160" s="17"/>
      <c r="M160" s="9"/>
      <c r="N160" s="9"/>
      <c r="O160" s="9"/>
      <c r="P160" s="113"/>
    </row>
    <row r="161" spans="2:16" x14ac:dyDescent="0.2">
      <c r="B161" s="227">
        <v>52</v>
      </c>
      <c r="C161" s="84">
        <f t="shared" si="5"/>
        <v>7218.125</v>
      </c>
      <c r="D161" s="17"/>
      <c r="E161" s="9"/>
      <c r="F161" s="9"/>
      <c r="G161" s="9"/>
      <c r="H161" s="9"/>
      <c r="I161" s="6"/>
      <c r="J161" s="230">
        <v>52</v>
      </c>
      <c r="K161" s="230">
        <f t="shared" si="6"/>
        <v>7372.125</v>
      </c>
      <c r="L161" s="17"/>
      <c r="M161" s="9"/>
      <c r="N161" s="9"/>
      <c r="O161" s="9"/>
      <c r="P161" s="113"/>
    </row>
    <row r="162" spans="2:16" x14ac:dyDescent="0.2">
      <c r="B162" s="227">
        <v>53</v>
      </c>
      <c r="C162" s="84">
        <f t="shared" si="5"/>
        <v>7219.875</v>
      </c>
      <c r="D162" s="17"/>
      <c r="E162" s="9"/>
      <c r="F162" s="9"/>
      <c r="G162" s="9"/>
      <c r="H162" s="9"/>
      <c r="I162" s="6"/>
      <c r="J162" s="230">
        <v>53</v>
      </c>
      <c r="K162" s="230">
        <f t="shared" si="6"/>
        <v>7373.875</v>
      </c>
      <c r="L162" s="17"/>
      <c r="M162" s="9"/>
      <c r="N162" s="9"/>
      <c r="O162" s="9"/>
      <c r="P162" s="113"/>
    </row>
    <row r="163" spans="2:16" x14ac:dyDescent="0.2">
      <c r="B163" s="227">
        <v>54</v>
      </c>
      <c r="C163" s="84">
        <f t="shared" si="5"/>
        <v>7221.625</v>
      </c>
      <c r="D163" s="17"/>
      <c r="E163" s="9"/>
      <c r="F163" s="9"/>
      <c r="G163" s="9"/>
      <c r="H163" s="9"/>
      <c r="I163" s="6"/>
      <c r="J163" s="230">
        <v>54</v>
      </c>
      <c r="K163" s="230">
        <f t="shared" si="6"/>
        <v>7375.625</v>
      </c>
      <c r="L163" s="17"/>
      <c r="M163" s="9"/>
      <c r="N163" s="9"/>
      <c r="O163" s="9"/>
      <c r="P163" s="113"/>
    </row>
    <row r="164" spans="2:16" x14ac:dyDescent="0.2">
      <c r="B164" s="227">
        <v>55</v>
      </c>
      <c r="C164" s="84">
        <f t="shared" si="5"/>
        <v>7223.375</v>
      </c>
      <c r="D164" s="17"/>
      <c r="E164" s="9"/>
      <c r="F164" s="9"/>
      <c r="G164" s="9"/>
      <c r="H164" s="9"/>
      <c r="I164" s="6"/>
      <c r="J164" s="230">
        <v>55</v>
      </c>
      <c r="K164" s="230">
        <f t="shared" si="6"/>
        <v>7377.375</v>
      </c>
      <c r="L164" s="17"/>
      <c r="M164" s="9"/>
      <c r="N164" s="9"/>
      <c r="O164" s="9"/>
      <c r="P164" s="113"/>
    </row>
    <row r="165" spans="2:16" x14ac:dyDescent="0.2">
      <c r="B165" s="227">
        <v>56</v>
      </c>
      <c r="C165" s="84">
        <f t="shared" si="5"/>
        <v>7225.125</v>
      </c>
      <c r="D165" s="17"/>
      <c r="E165" s="9"/>
      <c r="F165" s="9"/>
      <c r="G165" s="9"/>
      <c r="H165" s="9"/>
      <c r="I165" s="6"/>
      <c r="J165" s="230">
        <v>56</v>
      </c>
      <c r="K165" s="230">
        <f t="shared" si="6"/>
        <v>7379.125</v>
      </c>
      <c r="L165" s="17"/>
      <c r="M165" s="9"/>
      <c r="N165" s="9"/>
      <c r="O165" s="9"/>
      <c r="P165" s="113"/>
    </row>
    <row r="166" spans="2:16" x14ac:dyDescent="0.2">
      <c r="B166" s="227">
        <v>57</v>
      </c>
      <c r="C166" s="84">
        <f t="shared" si="5"/>
        <v>7226.875</v>
      </c>
      <c r="D166" s="17"/>
      <c r="E166" s="9"/>
      <c r="F166" s="9"/>
      <c r="G166" s="9"/>
      <c r="H166" s="9"/>
      <c r="I166" s="6"/>
      <c r="J166" s="230">
        <v>57</v>
      </c>
      <c r="K166" s="230">
        <f t="shared" si="6"/>
        <v>7380.875</v>
      </c>
      <c r="L166" s="17"/>
      <c r="M166" s="9"/>
      <c r="N166" s="9"/>
      <c r="O166" s="9"/>
      <c r="P166" s="113"/>
    </row>
    <row r="167" spans="2:16" x14ac:dyDescent="0.2">
      <c r="B167" s="227">
        <v>58</v>
      </c>
      <c r="C167" s="84">
        <f t="shared" si="5"/>
        <v>7228.625</v>
      </c>
      <c r="D167" s="17"/>
      <c r="E167" s="9"/>
      <c r="F167" s="9"/>
      <c r="G167" s="9"/>
      <c r="H167" s="9"/>
      <c r="I167" s="6"/>
      <c r="J167" s="230">
        <v>58</v>
      </c>
      <c r="K167" s="230">
        <f t="shared" si="6"/>
        <v>7382.625</v>
      </c>
      <c r="L167" s="17"/>
      <c r="M167" s="9"/>
      <c r="N167" s="9"/>
      <c r="O167" s="9"/>
      <c r="P167" s="113"/>
    </row>
    <row r="168" spans="2:16" x14ac:dyDescent="0.2">
      <c r="B168" s="227">
        <v>59</v>
      </c>
      <c r="C168" s="84">
        <f t="shared" si="5"/>
        <v>7230.375</v>
      </c>
      <c r="D168" s="17"/>
      <c r="E168" s="9"/>
      <c r="F168" s="9"/>
      <c r="G168" s="9"/>
      <c r="H168" s="9"/>
      <c r="I168" s="6"/>
      <c r="J168" s="230">
        <v>59</v>
      </c>
      <c r="K168" s="230">
        <f t="shared" si="6"/>
        <v>7384.375</v>
      </c>
      <c r="L168" s="17"/>
      <c r="M168" s="9"/>
      <c r="N168" s="9"/>
      <c r="O168" s="9"/>
      <c r="P168" s="113"/>
    </row>
    <row r="169" spans="2:16" x14ac:dyDescent="0.2">
      <c r="B169" s="227">
        <v>60</v>
      </c>
      <c r="C169" s="84">
        <f t="shared" si="5"/>
        <v>7232.125</v>
      </c>
      <c r="D169" s="17"/>
      <c r="E169" s="9"/>
      <c r="F169" s="9"/>
      <c r="G169" s="9"/>
      <c r="H169" s="9"/>
      <c r="I169" s="6"/>
      <c r="J169" s="230">
        <v>60</v>
      </c>
      <c r="K169" s="230">
        <f t="shared" si="6"/>
        <v>7386.125</v>
      </c>
      <c r="L169" s="17"/>
      <c r="M169" s="9"/>
      <c r="N169" s="9"/>
      <c r="O169" s="9"/>
      <c r="P169" s="113"/>
    </row>
    <row r="170" spans="2:16" x14ac:dyDescent="0.2">
      <c r="B170" s="227">
        <v>61</v>
      </c>
      <c r="C170" s="84">
        <f t="shared" si="5"/>
        <v>7233.875</v>
      </c>
      <c r="D170" s="17"/>
      <c r="E170" s="9"/>
      <c r="F170" s="9"/>
      <c r="G170" s="9"/>
      <c r="H170" s="9"/>
      <c r="I170" s="6"/>
      <c r="J170" s="230">
        <v>61</v>
      </c>
      <c r="K170" s="230">
        <f t="shared" si="6"/>
        <v>7387.875</v>
      </c>
      <c r="L170" s="17"/>
      <c r="M170" s="9"/>
      <c r="N170" s="9"/>
      <c r="O170" s="9"/>
      <c r="P170" s="113"/>
    </row>
    <row r="171" spans="2:16" x14ac:dyDescent="0.2">
      <c r="B171" s="227">
        <v>62</v>
      </c>
      <c r="C171" s="84">
        <f t="shared" si="5"/>
        <v>7235.625</v>
      </c>
      <c r="D171" s="17"/>
      <c r="E171" s="9"/>
      <c r="F171" s="9"/>
      <c r="G171" s="9"/>
      <c r="H171" s="9"/>
      <c r="I171" s="6"/>
      <c r="J171" s="230">
        <v>62</v>
      </c>
      <c r="K171" s="230">
        <f t="shared" si="6"/>
        <v>7389.625</v>
      </c>
      <c r="L171" s="17"/>
      <c r="M171" s="9"/>
      <c r="N171" s="9"/>
      <c r="O171" s="9"/>
      <c r="P171" s="113"/>
    </row>
    <row r="172" spans="2:16" x14ac:dyDescent="0.2">
      <c r="B172" s="227">
        <v>63</v>
      </c>
      <c r="C172" s="84">
        <f t="shared" si="5"/>
        <v>7237.375</v>
      </c>
      <c r="D172" s="17"/>
      <c r="E172" s="9"/>
      <c r="F172" s="9"/>
      <c r="G172" s="9"/>
      <c r="H172" s="9"/>
      <c r="I172" s="6"/>
      <c r="J172" s="230">
        <v>63</v>
      </c>
      <c r="K172" s="230">
        <f t="shared" si="6"/>
        <v>7391.375</v>
      </c>
      <c r="L172" s="17"/>
      <c r="M172" s="9"/>
      <c r="N172" s="9"/>
      <c r="O172" s="9"/>
      <c r="P172" s="113"/>
    </row>
    <row r="173" spans="2:16" x14ac:dyDescent="0.2">
      <c r="B173" s="227">
        <v>64</v>
      </c>
      <c r="C173" s="84">
        <f t="shared" si="5"/>
        <v>7239.125</v>
      </c>
      <c r="D173" s="17"/>
      <c r="E173" s="9"/>
      <c r="F173" s="9"/>
      <c r="G173" s="9"/>
      <c r="H173" s="9"/>
      <c r="I173" s="6"/>
      <c r="J173" s="230">
        <v>64</v>
      </c>
      <c r="K173" s="230">
        <f t="shared" si="6"/>
        <v>7393.125</v>
      </c>
      <c r="L173" s="17"/>
      <c r="M173" s="9"/>
      <c r="N173" s="9"/>
      <c r="O173" s="9"/>
      <c r="P173" s="113"/>
    </row>
    <row r="174" spans="2:16" x14ac:dyDescent="0.2">
      <c r="B174" s="227">
        <v>65</v>
      </c>
      <c r="C174" s="84">
        <f t="shared" si="5"/>
        <v>7240.875</v>
      </c>
      <c r="D174" s="17"/>
      <c r="E174" s="9"/>
      <c r="F174" s="9"/>
      <c r="G174" s="9"/>
      <c r="H174" s="9"/>
      <c r="I174" s="6"/>
      <c r="J174" s="230">
        <v>65</v>
      </c>
      <c r="K174" s="230">
        <f t="shared" si="6"/>
        <v>7394.875</v>
      </c>
      <c r="L174" s="17"/>
      <c r="M174" s="9"/>
      <c r="N174" s="9"/>
      <c r="O174" s="9"/>
      <c r="P174" s="113"/>
    </row>
    <row r="175" spans="2:16" x14ac:dyDescent="0.2">
      <c r="B175" s="227">
        <v>66</v>
      </c>
      <c r="C175" s="84">
        <f t="shared" ref="C175:C189" si="7">SUM(C174+1.75)</f>
        <v>7242.625</v>
      </c>
      <c r="D175" s="17"/>
      <c r="E175" s="9"/>
      <c r="F175" s="9"/>
      <c r="G175" s="9"/>
      <c r="H175" s="9"/>
      <c r="I175" s="6"/>
      <c r="J175" s="230">
        <v>66</v>
      </c>
      <c r="K175" s="230">
        <f t="shared" ref="K175:K189" si="8">SUM(K174+1.75)</f>
        <v>7396.625</v>
      </c>
      <c r="L175" s="17"/>
      <c r="M175" s="9"/>
      <c r="N175" s="9"/>
      <c r="O175" s="9"/>
      <c r="P175" s="113"/>
    </row>
    <row r="176" spans="2:16" x14ac:dyDescent="0.2">
      <c r="B176" s="227">
        <v>67</v>
      </c>
      <c r="C176" s="84">
        <f t="shared" si="7"/>
        <v>7244.375</v>
      </c>
      <c r="D176" s="17"/>
      <c r="E176" s="9"/>
      <c r="F176" s="9"/>
      <c r="G176" s="9"/>
      <c r="H176" s="9"/>
      <c r="I176" s="6"/>
      <c r="J176" s="230">
        <v>67</v>
      </c>
      <c r="K176" s="230">
        <f t="shared" si="8"/>
        <v>7398.375</v>
      </c>
      <c r="L176" s="17"/>
      <c r="M176" s="9"/>
      <c r="N176" s="9"/>
      <c r="O176" s="9"/>
      <c r="P176" s="113"/>
    </row>
    <row r="177" spans="2:16" x14ac:dyDescent="0.2">
      <c r="B177" s="227">
        <v>68</v>
      </c>
      <c r="C177" s="84">
        <f t="shared" si="7"/>
        <v>7246.125</v>
      </c>
      <c r="D177" s="17"/>
      <c r="E177" s="9"/>
      <c r="F177" s="9"/>
      <c r="G177" s="9"/>
      <c r="H177" s="9"/>
      <c r="I177" s="6"/>
      <c r="J177" s="230">
        <v>68</v>
      </c>
      <c r="K177" s="230">
        <f t="shared" si="8"/>
        <v>7400.125</v>
      </c>
      <c r="L177" s="17"/>
      <c r="M177" s="9"/>
      <c r="N177" s="9"/>
      <c r="O177" s="9"/>
      <c r="P177" s="113"/>
    </row>
    <row r="178" spans="2:16" x14ac:dyDescent="0.2">
      <c r="B178" s="227">
        <v>69</v>
      </c>
      <c r="C178" s="84">
        <f t="shared" si="7"/>
        <v>7247.875</v>
      </c>
      <c r="D178" s="17"/>
      <c r="E178" s="9"/>
      <c r="F178" s="9"/>
      <c r="G178" s="9"/>
      <c r="H178" s="9"/>
      <c r="I178" s="6"/>
      <c r="J178" s="230">
        <v>69</v>
      </c>
      <c r="K178" s="230">
        <f t="shared" si="8"/>
        <v>7401.875</v>
      </c>
      <c r="L178" s="17"/>
      <c r="M178" s="9"/>
      <c r="N178" s="9"/>
      <c r="O178" s="9"/>
      <c r="P178" s="113"/>
    </row>
    <row r="179" spans="2:16" x14ac:dyDescent="0.2">
      <c r="B179" s="227">
        <v>70</v>
      </c>
      <c r="C179" s="84">
        <f t="shared" si="7"/>
        <v>7249.625</v>
      </c>
      <c r="D179" s="17"/>
      <c r="E179" s="9"/>
      <c r="F179" s="9"/>
      <c r="G179" s="9"/>
      <c r="H179" s="9"/>
      <c r="I179" s="6"/>
      <c r="J179" s="230">
        <v>70</v>
      </c>
      <c r="K179" s="230">
        <f t="shared" si="8"/>
        <v>7403.625</v>
      </c>
      <c r="L179" s="17"/>
      <c r="M179" s="9"/>
      <c r="N179" s="9"/>
      <c r="O179" s="9"/>
      <c r="P179" s="113"/>
    </row>
    <row r="180" spans="2:16" x14ac:dyDescent="0.2">
      <c r="B180" s="227">
        <v>71</v>
      </c>
      <c r="C180" s="84">
        <f t="shared" si="7"/>
        <v>7251.375</v>
      </c>
      <c r="D180" s="17"/>
      <c r="E180" s="9"/>
      <c r="F180" s="9"/>
      <c r="G180" s="9"/>
      <c r="H180" s="9"/>
      <c r="I180" s="6"/>
      <c r="J180" s="230">
        <v>71</v>
      </c>
      <c r="K180" s="230">
        <f t="shared" si="8"/>
        <v>7405.375</v>
      </c>
      <c r="L180" s="17"/>
      <c r="M180" s="9"/>
      <c r="N180" s="9"/>
      <c r="O180" s="9"/>
      <c r="P180" s="113"/>
    </row>
    <row r="181" spans="2:16" x14ac:dyDescent="0.2">
      <c r="B181" s="227">
        <v>72</v>
      </c>
      <c r="C181" s="84">
        <f t="shared" si="7"/>
        <v>7253.125</v>
      </c>
      <c r="D181" s="17"/>
      <c r="E181" s="9"/>
      <c r="F181" s="9"/>
      <c r="G181" s="9"/>
      <c r="H181" s="9"/>
      <c r="I181" s="6"/>
      <c r="J181" s="230">
        <v>72</v>
      </c>
      <c r="K181" s="230">
        <f t="shared" si="8"/>
        <v>7407.125</v>
      </c>
      <c r="L181" s="17"/>
      <c r="M181" s="9"/>
      <c r="N181" s="9"/>
      <c r="O181" s="9"/>
      <c r="P181" s="113"/>
    </row>
    <row r="182" spans="2:16" x14ac:dyDescent="0.2">
      <c r="B182" s="227">
        <v>73</v>
      </c>
      <c r="C182" s="84">
        <f t="shared" si="7"/>
        <v>7254.875</v>
      </c>
      <c r="D182" s="17"/>
      <c r="E182" s="9"/>
      <c r="F182" s="9"/>
      <c r="G182" s="9"/>
      <c r="H182" s="9"/>
      <c r="I182" s="6"/>
      <c r="J182" s="230">
        <v>73</v>
      </c>
      <c r="K182" s="230">
        <f t="shared" si="8"/>
        <v>7408.875</v>
      </c>
      <c r="L182" s="17"/>
      <c r="M182" s="9"/>
      <c r="N182" s="9"/>
      <c r="O182" s="9"/>
      <c r="P182" s="113"/>
    </row>
    <row r="183" spans="2:16" x14ac:dyDescent="0.2">
      <c r="B183" s="227">
        <v>74</v>
      </c>
      <c r="C183" s="84">
        <f t="shared" si="7"/>
        <v>7256.625</v>
      </c>
      <c r="D183" s="17"/>
      <c r="E183" s="9"/>
      <c r="F183" s="9"/>
      <c r="G183" s="9"/>
      <c r="H183" s="9"/>
      <c r="I183" s="6"/>
      <c r="J183" s="230">
        <v>74</v>
      </c>
      <c r="K183" s="230">
        <f t="shared" si="8"/>
        <v>7410.625</v>
      </c>
      <c r="L183" s="17"/>
      <c r="M183" s="9"/>
      <c r="N183" s="9"/>
      <c r="O183" s="9"/>
      <c r="P183" s="113"/>
    </row>
    <row r="184" spans="2:16" x14ac:dyDescent="0.2">
      <c r="B184" s="227">
        <v>75</v>
      </c>
      <c r="C184" s="84">
        <f t="shared" si="7"/>
        <v>7258.375</v>
      </c>
      <c r="D184" s="17"/>
      <c r="E184" s="9"/>
      <c r="F184" s="9"/>
      <c r="G184" s="9"/>
      <c r="H184" s="9"/>
      <c r="I184" s="6"/>
      <c r="J184" s="230">
        <v>75</v>
      </c>
      <c r="K184" s="230">
        <f t="shared" si="8"/>
        <v>7412.375</v>
      </c>
      <c r="L184" s="17"/>
      <c r="M184" s="9"/>
      <c r="N184" s="9"/>
      <c r="O184" s="9"/>
      <c r="P184" s="113"/>
    </row>
    <row r="185" spans="2:16" x14ac:dyDescent="0.2">
      <c r="B185" s="227">
        <v>76</v>
      </c>
      <c r="C185" s="84">
        <f t="shared" si="7"/>
        <v>7260.125</v>
      </c>
      <c r="D185" s="17"/>
      <c r="E185" s="9"/>
      <c r="F185" s="9"/>
      <c r="G185" s="9"/>
      <c r="H185" s="9"/>
      <c r="I185" s="6"/>
      <c r="J185" s="230">
        <v>76</v>
      </c>
      <c r="K185" s="230">
        <f t="shared" si="8"/>
        <v>7414.125</v>
      </c>
      <c r="L185" s="17"/>
      <c r="M185" s="9"/>
      <c r="N185" s="9"/>
      <c r="O185" s="9"/>
      <c r="P185" s="113"/>
    </row>
    <row r="186" spans="2:16" x14ac:dyDescent="0.2">
      <c r="B186" s="227">
        <v>77</v>
      </c>
      <c r="C186" s="84">
        <f t="shared" si="7"/>
        <v>7261.875</v>
      </c>
      <c r="D186" s="17"/>
      <c r="E186" s="9"/>
      <c r="F186" s="9"/>
      <c r="G186" s="9"/>
      <c r="H186" s="9"/>
      <c r="I186" s="6"/>
      <c r="J186" s="230">
        <v>77</v>
      </c>
      <c r="K186" s="230">
        <f t="shared" si="8"/>
        <v>7415.875</v>
      </c>
      <c r="L186" s="17"/>
      <c r="M186" s="9"/>
      <c r="N186" s="9"/>
      <c r="O186" s="9"/>
      <c r="P186" s="113"/>
    </row>
    <row r="187" spans="2:16" x14ac:dyDescent="0.2">
      <c r="B187" s="227">
        <v>78</v>
      </c>
      <c r="C187" s="84">
        <f t="shared" si="7"/>
        <v>7263.625</v>
      </c>
      <c r="D187" s="17"/>
      <c r="E187" s="9"/>
      <c r="F187" s="9"/>
      <c r="G187" s="9"/>
      <c r="H187" s="9"/>
      <c r="I187" s="6"/>
      <c r="J187" s="230">
        <v>78</v>
      </c>
      <c r="K187" s="230">
        <f t="shared" si="8"/>
        <v>7417.625</v>
      </c>
      <c r="L187" s="17"/>
      <c r="M187" s="9"/>
      <c r="N187" s="9"/>
      <c r="O187" s="9"/>
      <c r="P187" s="113"/>
    </row>
    <row r="188" spans="2:16" x14ac:dyDescent="0.2">
      <c r="B188" s="227">
        <v>79</v>
      </c>
      <c r="C188" s="84">
        <f t="shared" si="7"/>
        <v>7265.375</v>
      </c>
      <c r="D188" s="17"/>
      <c r="E188" s="9"/>
      <c r="F188" s="9"/>
      <c r="G188" s="9"/>
      <c r="H188" s="9"/>
      <c r="I188" s="6"/>
      <c r="J188" s="230">
        <v>79</v>
      </c>
      <c r="K188" s="230">
        <f t="shared" si="8"/>
        <v>7419.375</v>
      </c>
      <c r="L188" s="17"/>
      <c r="M188" s="9"/>
      <c r="N188" s="9"/>
      <c r="O188" s="9"/>
      <c r="P188" s="113"/>
    </row>
    <row r="189" spans="2:16" ht="13.5" thickBot="1" x14ac:dyDescent="0.25">
      <c r="B189" s="228">
        <v>80</v>
      </c>
      <c r="C189" s="159">
        <f t="shared" si="7"/>
        <v>7267.125</v>
      </c>
      <c r="D189" s="173"/>
      <c r="E189" s="174"/>
      <c r="F189" s="174"/>
      <c r="G189" s="174"/>
      <c r="H189" s="174"/>
      <c r="I189" s="81"/>
      <c r="J189" s="231">
        <v>80</v>
      </c>
      <c r="K189" s="231">
        <f t="shared" si="8"/>
        <v>7421.125</v>
      </c>
      <c r="L189" s="173"/>
      <c r="M189" s="174"/>
      <c r="N189" s="174"/>
      <c r="O189" s="174"/>
      <c r="P189" s="184"/>
    </row>
    <row r="190" spans="2:16" x14ac:dyDescent="0.2">
      <c r="K190" s="19"/>
      <c r="L190"/>
    </row>
  </sheetData>
  <mergeCells count="34">
    <mergeCell ref="E7:L7"/>
    <mergeCell ref="E8:L8"/>
    <mergeCell ref="E9:L9"/>
    <mergeCell ref="E10:L10"/>
    <mergeCell ref="E13:F13"/>
    <mergeCell ref="J20:K20"/>
    <mergeCell ref="E108:L108"/>
    <mergeCell ref="A28:A29"/>
    <mergeCell ref="A41:A42"/>
    <mergeCell ref="A64:A65"/>
    <mergeCell ref="A107:A108"/>
    <mergeCell ref="A13:A14"/>
    <mergeCell ref="A20:A21"/>
    <mergeCell ref="G41:H41"/>
    <mergeCell ref="J41:K41"/>
    <mergeCell ref="E42:L42"/>
    <mergeCell ref="E28:F28"/>
    <mergeCell ref="G28:H28"/>
    <mergeCell ref="J28:K28"/>
    <mergeCell ref="E29:L29"/>
    <mergeCell ref="E41:F41"/>
    <mergeCell ref="G13:H13"/>
    <mergeCell ref="J13:K13"/>
    <mergeCell ref="E14:L14"/>
    <mergeCell ref="E21:L21"/>
    <mergeCell ref="E20:F20"/>
    <mergeCell ref="G20:H20"/>
    <mergeCell ref="G64:H64"/>
    <mergeCell ref="J64:K64"/>
    <mergeCell ref="E65:L65"/>
    <mergeCell ref="E107:F107"/>
    <mergeCell ref="G107:H107"/>
    <mergeCell ref="J107:K107"/>
    <mergeCell ref="E64:F64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08"/>
  <sheetViews>
    <sheetView topLeftCell="D5" zoomScale="190" zoomScaleNormal="190" workbookViewId="0">
      <selection activeCell="E10" sqref="E10:L10"/>
    </sheetView>
  </sheetViews>
  <sheetFormatPr defaultRowHeight="12.75" x14ac:dyDescent="0.2"/>
  <cols>
    <col min="2" max="2" width="11" customWidth="1"/>
    <col min="3" max="3" width="20.42578125" customWidth="1"/>
    <col min="4" max="4" width="9.140625" style="19" customWidth="1"/>
    <col min="6" max="6" width="11.5703125" customWidth="1"/>
    <col min="7" max="7" width="12.140625" customWidth="1"/>
    <col min="8" max="8" width="46.85546875" customWidth="1"/>
    <col min="9" max="9" width="13.85546875" customWidth="1"/>
    <col min="10" max="10" width="11.85546875" customWidth="1"/>
    <col min="11" max="11" width="20" customWidth="1"/>
    <col min="12" max="12" width="10.7109375" style="19" customWidth="1"/>
    <col min="14" max="14" width="12.42578125" customWidth="1"/>
    <col min="15" max="15" width="11.85546875" customWidth="1"/>
    <col min="16" max="16" width="51.8554687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156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9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10</v>
      </c>
      <c r="F13" s="419"/>
      <c r="G13" s="419" t="s">
        <v>199</v>
      </c>
      <c r="H13" s="419"/>
      <c r="I13" s="88" t="s">
        <v>143</v>
      </c>
      <c r="J13" s="419" t="s">
        <v>157</v>
      </c>
      <c r="K13" s="419"/>
      <c r="L13" s="89" t="s">
        <v>423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209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4" t="s">
        <v>113</v>
      </c>
      <c r="E15" s="95" t="s">
        <v>114</v>
      </c>
      <c r="F15" s="95" t="s">
        <v>115</v>
      </c>
      <c r="G15" s="95" t="s">
        <v>116</v>
      </c>
      <c r="H15" s="219" t="s">
        <v>117</v>
      </c>
      <c r="I15" s="75"/>
      <c r="J15" s="92" t="s">
        <v>111</v>
      </c>
      <c r="K15" s="93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ht="127.5" x14ac:dyDescent="0.2">
      <c r="B16" s="220">
        <v>1</v>
      </c>
      <c r="C16" s="221">
        <f>SUM(7575-147+B16*28)</f>
        <v>7456</v>
      </c>
      <c r="D16" s="66" t="s">
        <v>7</v>
      </c>
      <c r="E16" s="67"/>
      <c r="F16" s="67"/>
      <c r="G16" s="67"/>
      <c r="H16" s="232" t="s">
        <v>955</v>
      </c>
      <c r="I16" s="6"/>
      <c r="J16" s="221">
        <v>1</v>
      </c>
      <c r="K16" s="221">
        <f>SUM(7575+7+J16*28)</f>
        <v>7610</v>
      </c>
      <c r="L16" s="66" t="s">
        <v>7</v>
      </c>
      <c r="M16" s="67"/>
      <c r="N16" s="67"/>
      <c r="O16" s="67"/>
      <c r="P16" s="233" t="s">
        <v>956</v>
      </c>
    </row>
    <row r="17" spans="1:16" x14ac:dyDescent="0.2">
      <c r="B17" s="163">
        <v>2</v>
      </c>
      <c r="C17" s="230">
        <f>SUM(7575-147+B17*28)</f>
        <v>7484</v>
      </c>
      <c r="D17" s="66" t="s">
        <v>7</v>
      </c>
      <c r="E17" s="25"/>
      <c r="F17" s="25"/>
      <c r="G17" s="25"/>
      <c r="H17" s="21" t="s">
        <v>841</v>
      </c>
      <c r="I17" s="6"/>
      <c r="J17" s="168">
        <v>2</v>
      </c>
      <c r="K17" s="230">
        <f>SUM(7575+7+J17*28)</f>
        <v>7638</v>
      </c>
      <c r="L17" s="66" t="s">
        <v>7</v>
      </c>
      <c r="M17" s="25"/>
      <c r="N17" s="25"/>
      <c r="O17" s="25"/>
      <c r="P17" s="243" t="s">
        <v>842</v>
      </c>
    </row>
    <row r="18" spans="1:16" ht="25.5" x14ac:dyDescent="0.2">
      <c r="B18" s="163">
        <v>3</v>
      </c>
      <c r="C18" s="168">
        <f>SUM(7575-147+B18*28)</f>
        <v>7512</v>
      </c>
      <c r="D18" s="20" t="s">
        <v>7</v>
      </c>
      <c r="E18" s="25"/>
      <c r="F18" s="25"/>
      <c r="G18" s="25"/>
      <c r="H18" s="62" t="s">
        <v>775</v>
      </c>
      <c r="I18" s="6"/>
      <c r="J18" s="168">
        <v>3</v>
      </c>
      <c r="K18" s="168">
        <f>SUM(7575+7+J18*28)</f>
        <v>7666</v>
      </c>
      <c r="L18" s="20" t="s">
        <v>7</v>
      </c>
      <c r="M18" s="25"/>
      <c r="N18" s="25"/>
      <c r="O18" s="25"/>
      <c r="P18" s="201" t="s">
        <v>776</v>
      </c>
    </row>
    <row r="19" spans="1:16" ht="46.5" customHeight="1" thickBot="1" x14ac:dyDescent="0.25">
      <c r="B19" s="165">
        <v>4</v>
      </c>
      <c r="C19" s="169">
        <f>SUM(7575-147+B19*28)</f>
        <v>7540</v>
      </c>
      <c r="D19" s="135" t="s">
        <v>7</v>
      </c>
      <c r="E19" s="172"/>
      <c r="F19" s="172"/>
      <c r="G19" s="172"/>
      <c r="H19" s="206" t="s">
        <v>898</v>
      </c>
      <c r="I19" s="81"/>
      <c r="J19" s="169">
        <v>4</v>
      </c>
      <c r="K19" s="169">
        <f>SUM(7575+7+J19*28)</f>
        <v>7694</v>
      </c>
      <c r="L19" s="135" t="s">
        <v>7</v>
      </c>
      <c r="M19" s="172"/>
      <c r="N19" s="172"/>
      <c r="O19" s="172"/>
      <c r="P19" s="204" t="s">
        <v>899</v>
      </c>
    </row>
    <row r="20" spans="1:16" x14ac:dyDescent="0.2">
      <c r="A20" s="412">
        <v>2</v>
      </c>
      <c r="B20" s="83"/>
      <c r="C20" s="83"/>
      <c r="D20" s="141"/>
      <c r="E20" s="418" t="s">
        <v>141</v>
      </c>
      <c r="F20" s="419"/>
      <c r="G20" s="419" t="s">
        <v>142</v>
      </c>
      <c r="H20" s="419"/>
      <c r="I20" s="88" t="s">
        <v>143</v>
      </c>
      <c r="J20" s="419" t="s">
        <v>157</v>
      </c>
      <c r="K20" s="419"/>
      <c r="L20" s="89" t="s">
        <v>424</v>
      </c>
      <c r="M20" s="83"/>
      <c r="N20" s="83"/>
      <c r="O20" s="83"/>
      <c r="P20" s="83"/>
    </row>
    <row r="21" spans="1:16" ht="16.5" thickBot="1" x14ac:dyDescent="0.3">
      <c r="A21" s="413"/>
      <c r="B21" s="83"/>
      <c r="C21" s="83"/>
      <c r="D21" s="142"/>
      <c r="E21" s="414" t="s">
        <v>140</v>
      </c>
      <c r="F21" s="415"/>
      <c r="G21" s="415"/>
      <c r="H21" s="415"/>
      <c r="I21" s="415"/>
      <c r="J21" s="415"/>
      <c r="K21" s="415"/>
      <c r="L21" s="417"/>
      <c r="M21" s="83"/>
      <c r="N21" s="83"/>
      <c r="O21" s="83"/>
      <c r="P21" s="83"/>
    </row>
    <row r="22" spans="1:16" ht="13.5" thickBot="1" x14ac:dyDescent="0.25">
      <c r="B22" s="92" t="s">
        <v>111</v>
      </c>
      <c r="C22" s="93" t="s">
        <v>112</v>
      </c>
      <c r="D22" s="94" t="s">
        <v>113</v>
      </c>
      <c r="E22" s="95" t="s">
        <v>114</v>
      </c>
      <c r="F22" s="95" t="s">
        <v>115</v>
      </c>
      <c r="G22" s="95" t="s">
        <v>116</v>
      </c>
      <c r="H22" s="96" t="s">
        <v>117</v>
      </c>
      <c r="I22" s="75"/>
      <c r="J22" s="92" t="s">
        <v>111</v>
      </c>
      <c r="K22" s="93" t="s">
        <v>118</v>
      </c>
      <c r="L22" s="94" t="s">
        <v>113</v>
      </c>
      <c r="M22" s="95" t="s">
        <v>114</v>
      </c>
      <c r="N22" s="95" t="s">
        <v>115</v>
      </c>
      <c r="O22" s="95" t="s">
        <v>116</v>
      </c>
      <c r="P22" s="96" t="s">
        <v>117</v>
      </c>
    </row>
    <row r="23" spans="1:16" s="23" customFormat="1" ht="213.75" customHeight="1" x14ac:dyDescent="0.2">
      <c r="B23" s="220">
        <v>1</v>
      </c>
      <c r="C23" s="221">
        <f>SUM(7575-161+28)</f>
        <v>7442</v>
      </c>
      <c r="D23" s="66" t="s">
        <v>7</v>
      </c>
      <c r="E23" s="67"/>
      <c r="F23" s="67"/>
      <c r="G23" s="67"/>
      <c r="H23" s="68" t="s">
        <v>935</v>
      </c>
      <c r="I23" s="133"/>
      <c r="J23" s="221">
        <v>1</v>
      </c>
      <c r="K23" s="221">
        <f>SUM(7575-7+28)</f>
        <v>7596</v>
      </c>
      <c r="L23" s="66" t="s">
        <v>7</v>
      </c>
      <c r="M23" s="67"/>
      <c r="N23" s="67"/>
      <c r="O23" s="67"/>
      <c r="P23" s="178" t="s">
        <v>936</v>
      </c>
    </row>
    <row r="24" spans="1:16" s="23" customFormat="1" ht="198.75" customHeight="1" x14ac:dyDescent="0.2">
      <c r="B24" s="163">
        <v>2</v>
      </c>
      <c r="C24" s="168">
        <f>SUM(C23+28)</f>
        <v>7470</v>
      </c>
      <c r="D24" s="20" t="s">
        <v>7</v>
      </c>
      <c r="E24" s="25"/>
      <c r="F24" s="25"/>
      <c r="G24" s="25"/>
      <c r="H24" s="24" t="s">
        <v>953</v>
      </c>
      <c r="I24" s="133"/>
      <c r="J24" s="168">
        <v>2</v>
      </c>
      <c r="K24" s="168">
        <f>SUM(K23+28)</f>
        <v>7624</v>
      </c>
      <c r="L24" s="20" t="s">
        <v>7</v>
      </c>
      <c r="M24" s="25"/>
      <c r="N24" s="25"/>
      <c r="O24" s="25"/>
      <c r="P24" s="181" t="s">
        <v>954</v>
      </c>
    </row>
    <row r="25" spans="1:16" s="23" customFormat="1" ht="171.75" customHeight="1" x14ac:dyDescent="0.2">
      <c r="B25" s="163">
        <v>3</v>
      </c>
      <c r="C25" s="168">
        <f>SUM(C24+28)</f>
        <v>7498</v>
      </c>
      <c r="D25" s="20" t="s">
        <v>7</v>
      </c>
      <c r="E25" s="25"/>
      <c r="F25" s="25"/>
      <c r="G25" s="25"/>
      <c r="H25" s="24" t="s">
        <v>961</v>
      </c>
      <c r="I25" s="133"/>
      <c r="J25" s="168">
        <v>3</v>
      </c>
      <c r="K25" s="168">
        <f>SUM(K24+28)</f>
        <v>7652</v>
      </c>
      <c r="L25" s="20" t="s">
        <v>7</v>
      </c>
      <c r="M25" s="25"/>
      <c r="N25" s="25"/>
      <c r="O25" s="25"/>
      <c r="P25" s="134" t="s">
        <v>962</v>
      </c>
    </row>
    <row r="26" spans="1:16" s="23" customFormat="1" ht="67.5" customHeight="1" x14ac:dyDescent="0.2">
      <c r="B26" s="163">
        <v>4</v>
      </c>
      <c r="C26" s="168">
        <f>SUM(C25+28)</f>
        <v>7526</v>
      </c>
      <c r="D26" s="20" t="s">
        <v>7</v>
      </c>
      <c r="E26" s="25"/>
      <c r="F26" s="25"/>
      <c r="G26" s="25"/>
      <c r="H26" s="24" t="s">
        <v>673</v>
      </c>
      <c r="I26" s="133"/>
      <c r="J26" s="168">
        <v>4</v>
      </c>
      <c r="K26" s="168">
        <f>SUM(K25+28)</f>
        <v>7680</v>
      </c>
      <c r="L26" s="20" t="s">
        <v>7</v>
      </c>
      <c r="M26" s="25"/>
      <c r="N26" s="25"/>
      <c r="O26" s="25"/>
      <c r="P26" s="134" t="s">
        <v>674</v>
      </c>
    </row>
    <row r="27" spans="1:16" s="23" customFormat="1" ht="89.25" customHeight="1" thickBot="1" x14ac:dyDescent="0.25">
      <c r="B27" s="165">
        <v>5</v>
      </c>
      <c r="C27" s="169">
        <f>SUM(C26+28)</f>
        <v>7554</v>
      </c>
      <c r="D27" s="173" t="s">
        <v>7</v>
      </c>
      <c r="E27" s="234"/>
      <c r="F27" s="234"/>
      <c r="G27" s="234"/>
      <c r="H27" s="137" t="s">
        <v>896</v>
      </c>
      <c r="I27" s="138"/>
      <c r="J27" s="169">
        <v>5</v>
      </c>
      <c r="K27" s="169">
        <f>SUM(K26+28)</f>
        <v>7708</v>
      </c>
      <c r="L27" s="173" t="s">
        <v>7</v>
      </c>
      <c r="M27" s="234"/>
      <c r="N27" s="234"/>
      <c r="O27" s="234"/>
      <c r="P27" s="140" t="s">
        <v>897</v>
      </c>
    </row>
    <row r="28" spans="1:16" x14ac:dyDescent="0.2">
      <c r="A28" s="412">
        <v>3</v>
      </c>
      <c r="B28" s="83"/>
      <c r="C28" s="83"/>
      <c r="D28" s="141"/>
      <c r="E28" s="418" t="s">
        <v>145</v>
      </c>
      <c r="F28" s="419"/>
      <c r="G28" s="419" t="s">
        <v>146</v>
      </c>
      <c r="H28" s="419"/>
      <c r="I28" s="88" t="s">
        <v>143</v>
      </c>
      <c r="J28" s="419" t="s">
        <v>157</v>
      </c>
      <c r="K28" s="419"/>
      <c r="L28" s="89" t="s">
        <v>425</v>
      </c>
      <c r="M28" s="83"/>
      <c r="N28" s="83"/>
      <c r="O28" s="83"/>
      <c r="P28" s="83"/>
    </row>
    <row r="29" spans="1:16" ht="16.5" customHeight="1" thickBot="1" x14ac:dyDescent="0.3">
      <c r="A29" s="413"/>
      <c r="B29" s="83"/>
      <c r="C29" s="83"/>
      <c r="D29" s="142"/>
      <c r="E29" s="414" t="s">
        <v>144</v>
      </c>
      <c r="F29" s="415"/>
      <c r="G29" s="415"/>
      <c r="H29" s="415"/>
      <c r="I29" s="415"/>
      <c r="J29" s="415"/>
      <c r="K29" s="415"/>
      <c r="L29" s="417"/>
      <c r="M29" s="83"/>
      <c r="N29" s="83"/>
      <c r="O29" s="83"/>
      <c r="P29" s="83"/>
    </row>
    <row r="30" spans="1:16" ht="13.5" thickBot="1" x14ac:dyDescent="0.25">
      <c r="B30" s="92" t="s">
        <v>111</v>
      </c>
      <c r="C30" s="93" t="s">
        <v>112</v>
      </c>
      <c r="D30" s="94" t="s">
        <v>113</v>
      </c>
      <c r="E30" s="95" t="s">
        <v>114</v>
      </c>
      <c r="F30" s="95" t="s">
        <v>115</v>
      </c>
      <c r="G30" s="95" t="s">
        <v>116</v>
      </c>
      <c r="H30" s="96" t="s">
        <v>117</v>
      </c>
      <c r="I30" s="75"/>
      <c r="J30" s="92" t="s">
        <v>111</v>
      </c>
      <c r="K30" s="93" t="s">
        <v>118</v>
      </c>
      <c r="L30" s="94" t="s">
        <v>113</v>
      </c>
      <c r="M30" s="95" t="s">
        <v>114</v>
      </c>
      <c r="N30" s="95" t="s">
        <v>115</v>
      </c>
      <c r="O30" s="95" t="s">
        <v>116</v>
      </c>
      <c r="P30" s="96" t="s">
        <v>117</v>
      </c>
    </row>
    <row r="31" spans="1:16" s="23" customFormat="1" ht="148.5" customHeight="1" x14ac:dyDescent="0.2">
      <c r="B31" s="220">
        <v>1</v>
      </c>
      <c r="C31" s="221">
        <f>SUM(7575-154+14)</f>
        <v>7435</v>
      </c>
      <c r="D31" s="66" t="s">
        <v>7</v>
      </c>
      <c r="E31" s="67"/>
      <c r="F31" s="67"/>
      <c r="G31" s="67"/>
      <c r="H31" s="68" t="s">
        <v>947</v>
      </c>
      <c r="I31" s="69"/>
      <c r="J31" s="221">
        <v>1</v>
      </c>
      <c r="K31" s="221">
        <f>SUM(7575+14)</f>
        <v>7589</v>
      </c>
      <c r="L31" s="66" t="s">
        <v>7</v>
      </c>
      <c r="M31" s="67"/>
      <c r="N31" s="67"/>
      <c r="O31" s="67"/>
      <c r="P31" s="238" t="s">
        <v>948</v>
      </c>
    </row>
    <row r="32" spans="1:16" s="23" customFormat="1" ht="102" customHeight="1" x14ac:dyDescent="0.2">
      <c r="B32" s="220">
        <v>2</v>
      </c>
      <c r="C32" s="221">
        <f t="shared" ref="C32:C40" si="0">SUM(C31+14)</f>
        <v>7449</v>
      </c>
      <c r="D32" s="66" t="s">
        <v>7</v>
      </c>
      <c r="E32" s="67"/>
      <c r="F32" s="67"/>
      <c r="G32" s="67"/>
      <c r="H32" s="68" t="s">
        <v>933</v>
      </c>
      <c r="I32" s="133"/>
      <c r="J32" s="221">
        <v>2</v>
      </c>
      <c r="K32" s="221">
        <f t="shared" ref="K32:K40" si="1">SUM(K31+14)</f>
        <v>7603</v>
      </c>
      <c r="L32" s="66" t="s">
        <v>7</v>
      </c>
      <c r="M32" s="67"/>
      <c r="N32" s="67"/>
      <c r="O32" s="67"/>
      <c r="P32" s="178" t="s">
        <v>934</v>
      </c>
    </row>
    <row r="33" spans="1:16" s="23" customFormat="1" ht="210.75" customHeight="1" x14ac:dyDescent="0.2">
      <c r="B33" s="163">
        <v>3</v>
      </c>
      <c r="C33" s="168">
        <f t="shared" si="0"/>
        <v>7463</v>
      </c>
      <c r="D33" s="20" t="s">
        <v>7</v>
      </c>
      <c r="E33" s="25"/>
      <c r="F33" s="25"/>
      <c r="G33" s="25"/>
      <c r="H33" s="24" t="s">
        <v>945</v>
      </c>
      <c r="I33" s="133"/>
      <c r="J33" s="168">
        <v>3</v>
      </c>
      <c r="K33" s="168">
        <f t="shared" si="1"/>
        <v>7617</v>
      </c>
      <c r="L33" s="20" t="s">
        <v>7</v>
      </c>
      <c r="M33" s="25"/>
      <c r="N33" s="25"/>
      <c r="O33" s="25"/>
      <c r="P33" s="134" t="s">
        <v>946</v>
      </c>
    </row>
    <row r="34" spans="1:16" s="23" customFormat="1" ht="106.5" customHeight="1" x14ac:dyDescent="0.2">
      <c r="B34" s="163">
        <v>4</v>
      </c>
      <c r="C34" s="168">
        <f t="shared" si="0"/>
        <v>7477</v>
      </c>
      <c r="D34" s="20" t="s">
        <v>7</v>
      </c>
      <c r="E34" s="25"/>
      <c r="F34" s="25"/>
      <c r="G34" s="25"/>
      <c r="H34" s="24" t="s">
        <v>894</v>
      </c>
      <c r="I34" s="133"/>
      <c r="J34" s="168">
        <v>4</v>
      </c>
      <c r="K34" s="168">
        <f t="shared" si="1"/>
        <v>7631</v>
      </c>
      <c r="L34" s="20" t="s">
        <v>7</v>
      </c>
      <c r="M34" s="25"/>
      <c r="N34" s="25"/>
      <c r="O34" s="25"/>
      <c r="P34" s="134" t="s">
        <v>895</v>
      </c>
    </row>
    <row r="35" spans="1:16" s="23" customFormat="1" ht="138" customHeight="1" x14ac:dyDescent="0.2">
      <c r="B35" s="163">
        <v>5</v>
      </c>
      <c r="C35" s="168">
        <f t="shared" si="0"/>
        <v>7491</v>
      </c>
      <c r="D35" s="17" t="s">
        <v>7</v>
      </c>
      <c r="E35" s="22"/>
      <c r="F35" s="22"/>
      <c r="G35" s="22"/>
      <c r="H35" s="62" t="s">
        <v>957</v>
      </c>
      <c r="I35" s="133"/>
      <c r="J35" s="168">
        <v>5</v>
      </c>
      <c r="K35" s="168">
        <f t="shared" si="1"/>
        <v>7645</v>
      </c>
      <c r="L35" s="17" t="s">
        <v>7</v>
      </c>
      <c r="M35" s="22"/>
      <c r="N35" s="22"/>
      <c r="O35" s="22"/>
      <c r="P35" s="134" t="s">
        <v>958</v>
      </c>
    </row>
    <row r="36" spans="1:16" ht="32.25" customHeight="1" x14ac:dyDescent="0.2">
      <c r="B36" s="163">
        <v>6</v>
      </c>
      <c r="C36" s="168">
        <f t="shared" si="0"/>
        <v>7505</v>
      </c>
      <c r="D36" s="17"/>
      <c r="E36" s="9"/>
      <c r="F36" s="9"/>
      <c r="G36" s="9"/>
      <c r="H36" s="24"/>
      <c r="I36" s="6"/>
      <c r="J36" s="239">
        <v>6</v>
      </c>
      <c r="K36" s="168">
        <f t="shared" si="1"/>
        <v>7659</v>
      </c>
      <c r="L36" s="17"/>
      <c r="M36" s="9"/>
      <c r="N36" s="9"/>
      <c r="O36" s="9"/>
      <c r="P36" s="181"/>
    </row>
    <row r="37" spans="1:16" ht="22.5" customHeight="1" x14ac:dyDescent="0.2">
      <c r="B37" s="163">
        <v>7</v>
      </c>
      <c r="C37" s="168">
        <f t="shared" si="0"/>
        <v>7519</v>
      </c>
      <c r="D37" s="17" t="s">
        <v>7</v>
      </c>
      <c r="E37" s="9"/>
      <c r="F37" s="9"/>
      <c r="G37" s="9"/>
      <c r="H37" s="24" t="s">
        <v>959</v>
      </c>
      <c r="I37" s="6"/>
      <c r="J37" s="168">
        <v>7</v>
      </c>
      <c r="K37" s="168">
        <f t="shared" si="1"/>
        <v>7673</v>
      </c>
      <c r="L37" s="17" t="s">
        <v>7</v>
      </c>
      <c r="M37" s="9"/>
      <c r="N37" s="9"/>
      <c r="O37" s="9"/>
      <c r="P37" s="134" t="s">
        <v>960</v>
      </c>
    </row>
    <row r="38" spans="1:16" ht="42.75" customHeight="1" x14ac:dyDescent="0.2">
      <c r="B38" s="163">
        <v>8</v>
      </c>
      <c r="C38" s="168">
        <f t="shared" si="0"/>
        <v>7533</v>
      </c>
      <c r="D38" s="17" t="s">
        <v>7</v>
      </c>
      <c r="E38" s="9"/>
      <c r="F38" s="9"/>
      <c r="G38" s="9"/>
      <c r="H38" s="24" t="s">
        <v>676</v>
      </c>
      <c r="I38" s="6"/>
      <c r="J38" s="168">
        <v>8</v>
      </c>
      <c r="K38" s="168">
        <f t="shared" si="1"/>
        <v>7687</v>
      </c>
      <c r="L38" s="17" t="s">
        <v>7</v>
      </c>
      <c r="M38" s="9"/>
      <c r="N38" s="9"/>
      <c r="O38" s="9"/>
      <c r="P38" s="134" t="s">
        <v>677</v>
      </c>
    </row>
    <row r="39" spans="1:16" s="23" customFormat="1" ht="21.75" customHeight="1" x14ac:dyDescent="0.2">
      <c r="B39" s="163">
        <v>9</v>
      </c>
      <c r="C39" s="168">
        <f>SUM(C38+14)</f>
        <v>7547</v>
      </c>
      <c r="D39" s="17" t="s">
        <v>7</v>
      </c>
      <c r="E39" s="22"/>
      <c r="F39" s="22"/>
      <c r="G39" s="22"/>
      <c r="H39" s="24" t="s">
        <v>429</v>
      </c>
      <c r="I39" s="133"/>
      <c r="J39" s="168">
        <v>9</v>
      </c>
      <c r="K39" s="168">
        <f t="shared" si="1"/>
        <v>7701</v>
      </c>
      <c r="L39" s="17"/>
      <c r="M39" s="22"/>
      <c r="N39" s="22"/>
      <c r="O39" s="22"/>
      <c r="P39" s="180"/>
    </row>
    <row r="40" spans="1:16" s="23" customFormat="1" ht="20.25" customHeight="1" thickBot="1" x14ac:dyDescent="0.25">
      <c r="B40" s="165">
        <v>10</v>
      </c>
      <c r="C40" s="169">
        <f t="shared" si="0"/>
        <v>7561</v>
      </c>
      <c r="D40" s="173" t="s">
        <v>7</v>
      </c>
      <c r="E40" s="234"/>
      <c r="F40" s="234"/>
      <c r="G40" s="234"/>
      <c r="H40" s="236" t="s">
        <v>908</v>
      </c>
      <c r="I40" s="138"/>
      <c r="J40" s="169">
        <v>10</v>
      </c>
      <c r="K40" s="169">
        <f t="shared" si="1"/>
        <v>7715</v>
      </c>
      <c r="L40" s="173"/>
      <c r="M40" s="234"/>
      <c r="N40" s="234"/>
      <c r="O40" s="234"/>
      <c r="P40" s="140" t="s">
        <v>907</v>
      </c>
    </row>
    <row r="41" spans="1:16" x14ac:dyDescent="0.2">
      <c r="A41" s="412">
        <v>4</v>
      </c>
      <c r="B41" s="83"/>
      <c r="C41" s="83"/>
      <c r="D41" s="141"/>
      <c r="E41" s="432" t="s">
        <v>148</v>
      </c>
      <c r="F41" s="433"/>
      <c r="G41" s="433" t="s">
        <v>158</v>
      </c>
      <c r="H41" s="433"/>
      <c r="I41" s="106" t="s">
        <v>143</v>
      </c>
      <c r="J41" s="433" t="s">
        <v>157</v>
      </c>
      <c r="K41" s="433"/>
      <c r="L41" s="107" t="s">
        <v>426</v>
      </c>
      <c r="M41" s="83"/>
      <c r="N41" s="83"/>
      <c r="O41" s="83"/>
      <c r="P41" s="83"/>
    </row>
    <row r="42" spans="1:16" ht="16.5" thickBot="1" x14ac:dyDescent="0.3">
      <c r="A42" s="413"/>
      <c r="B42" s="83"/>
      <c r="C42" s="83"/>
      <c r="D42" s="142"/>
      <c r="E42" s="414" t="s">
        <v>147</v>
      </c>
      <c r="F42" s="415"/>
      <c r="G42" s="415"/>
      <c r="H42" s="415"/>
      <c r="I42" s="415"/>
      <c r="J42" s="415"/>
      <c r="K42" s="415"/>
      <c r="L42" s="417"/>
      <c r="M42" s="83"/>
      <c r="N42" s="83"/>
      <c r="O42" s="83"/>
      <c r="P42" s="83"/>
    </row>
    <row r="43" spans="1:16" ht="13.5" thickBot="1" x14ac:dyDescent="0.25">
      <c r="B43" s="92" t="s">
        <v>111</v>
      </c>
      <c r="C43" s="93" t="s">
        <v>112</v>
      </c>
      <c r="D43" s="94" t="s">
        <v>113</v>
      </c>
      <c r="E43" s="95" t="s">
        <v>114</v>
      </c>
      <c r="F43" s="95" t="s">
        <v>115</v>
      </c>
      <c r="G43" s="95" t="s">
        <v>116</v>
      </c>
      <c r="H43" s="96" t="s">
        <v>117</v>
      </c>
      <c r="I43" s="75"/>
      <c r="J43" s="92" t="s">
        <v>111</v>
      </c>
      <c r="K43" s="93" t="s">
        <v>118</v>
      </c>
      <c r="L43" s="94" t="s">
        <v>113</v>
      </c>
      <c r="M43" s="95" t="s">
        <v>114</v>
      </c>
      <c r="N43" s="95" t="s">
        <v>115</v>
      </c>
      <c r="O43" s="95" t="s">
        <v>116</v>
      </c>
      <c r="P43" s="96" t="s">
        <v>117</v>
      </c>
    </row>
    <row r="44" spans="1:16" ht="43.5" customHeight="1" x14ac:dyDescent="0.2">
      <c r="B44" s="220">
        <v>1</v>
      </c>
      <c r="C44" s="221">
        <f>SUM(7575-150.5+7)</f>
        <v>7431.5</v>
      </c>
      <c r="D44" s="66" t="s">
        <v>7</v>
      </c>
      <c r="E44" s="100"/>
      <c r="F44" s="100"/>
      <c r="G44" s="100"/>
      <c r="H44" s="240" t="s">
        <v>504</v>
      </c>
      <c r="I44" s="6"/>
      <c r="J44" s="221">
        <v>1</v>
      </c>
      <c r="K44" s="221">
        <f>SUM(7575+3.5+7)</f>
        <v>7585.5</v>
      </c>
      <c r="L44" s="66" t="s">
        <v>7</v>
      </c>
      <c r="M44" s="100"/>
      <c r="N44" s="100"/>
      <c r="O44" s="100"/>
      <c r="P44" s="241" t="s">
        <v>389</v>
      </c>
    </row>
    <row r="45" spans="1:16" x14ac:dyDescent="0.2">
      <c r="B45" s="163">
        <v>2</v>
      </c>
      <c r="C45" s="168">
        <f t="shared" ref="C45:C63" si="2">SUM(C44+7)</f>
        <v>7438.5</v>
      </c>
      <c r="D45" s="20" t="s">
        <v>7</v>
      </c>
      <c r="E45" s="4"/>
      <c r="F45" s="4"/>
      <c r="G45" s="4"/>
      <c r="H45" s="29" t="s">
        <v>512</v>
      </c>
      <c r="I45" s="6"/>
      <c r="J45" s="168">
        <v>2</v>
      </c>
      <c r="K45" s="168">
        <f t="shared" ref="K45:K63" si="3">SUM(K44+7)</f>
        <v>7592.5</v>
      </c>
      <c r="L45" s="20" t="s">
        <v>7</v>
      </c>
      <c r="M45" s="4"/>
      <c r="N45" s="4"/>
      <c r="O45" s="4"/>
      <c r="P45" s="179" t="s">
        <v>512</v>
      </c>
    </row>
    <row r="46" spans="1:16" ht="18" customHeight="1" x14ac:dyDescent="0.2">
      <c r="B46" s="163">
        <v>3</v>
      </c>
      <c r="C46" s="168">
        <f t="shared" si="2"/>
        <v>7445.5</v>
      </c>
      <c r="D46" s="20" t="s">
        <v>7</v>
      </c>
      <c r="E46" s="4"/>
      <c r="F46" s="4"/>
      <c r="G46" s="4"/>
      <c r="H46" s="41" t="s">
        <v>721</v>
      </c>
      <c r="I46" s="6"/>
      <c r="J46" s="168">
        <v>3</v>
      </c>
      <c r="K46" s="168">
        <f t="shared" si="3"/>
        <v>7599.5</v>
      </c>
      <c r="L46" s="20" t="s">
        <v>7</v>
      </c>
      <c r="M46" s="4"/>
      <c r="N46" s="4"/>
      <c r="O46" s="4"/>
      <c r="P46" s="177" t="s">
        <v>721</v>
      </c>
    </row>
    <row r="47" spans="1:16" x14ac:dyDescent="0.2">
      <c r="B47" s="163">
        <v>4</v>
      </c>
      <c r="C47" s="168">
        <f t="shared" si="2"/>
        <v>7452.5</v>
      </c>
      <c r="D47" s="20" t="s">
        <v>7</v>
      </c>
      <c r="E47" s="4"/>
      <c r="F47" s="4"/>
      <c r="G47" s="4"/>
      <c r="H47" s="38" t="s">
        <v>489</v>
      </c>
      <c r="I47" s="6"/>
      <c r="J47" s="168">
        <v>4</v>
      </c>
      <c r="K47" s="168">
        <f t="shared" si="3"/>
        <v>7606.5</v>
      </c>
      <c r="L47" s="20" t="s">
        <v>7</v>
      </c>
      <c r="M47" s="4"/>
      <c r="N47" s="4"/>
      <c r="O47" s="4"/>
      <c r="P47" s="170" t="s">
        <v>490</v>
      </c>
    </row>
    <row r="48" spans="1:16" ht="25.5" x14ac:dyDescent="0.2">
      <c r="B48" s="163">
        <v>5</v>
      </c>
      <c r="C48" s="168">
        <f t="shared" si="2"/>
        <v>7459.5</v>
      </c>
      <c r="D48" s="17" t="s">
        <v>7</v>
      </c>
      <c r="E48" s="9"/>
      <c r="F48" s="9"/>
      <c r="G48" s="9"/>
      <c r="H48" s="38" t="s">
        <v>600</v>
      </c>
      <c r="I48" s="6"/>
      <c r="J48" s="168">
        <v>5</v>
      </c>
      <c r="K48" s="168">
        <f>SUM(K47+7)</f>
        <v>7613.5</v>
      </c>
      <c r="L48" s="17" t="s">
        <v>7</v>
      </c>
      <c r="M48" s="9"/>
      <c r="N48" s="9"/>
      <c r="O48" s="9"/>
      <c r="P48" s="170" t="s">
        <v>601</v>
      </c>
    </row>
    <row r="49" spans="1:16" x14ac:dyDescent="0.2">
      <c r="B49" s="227">
        <v>6</v>
      </c>
      <c r="C49" s="230">
        <f t="shared" si="2"/>
        <v>7466.5</v>
      </c>
      <c r="D49" s="17" t="s">
        <v>7</v>
      </c>
      <c r="E49" s="9"/>
      <c r="F49" s="9"/>
      <c r="G49" s="9"/>
      <c r="H49" s="38" t="s">
        <v>630</v>
      </c>
      <c r="I49" s="6"/>
      <c r="J49" s="230">
        <v>6</v>
      </c>
      <c r="K49" s="230">
        <f t="shared" si="3"/>
        <v>7620.5</v>
      </c>
      <c r="L49" s="17" t="s">
        <v>7</v>
      </c>
      <c r="M49" s="9"/>
      <c r="N49" s="9"/>
      <c r="O49" s="9"/>
      <c r="P49" s="170" t="s">
        <v>630</v>
      </c>
    </row>
    <row r="50" spans="1:16" ht="20.25" customHeight="1" x14ac:dyDescent="0.2">
      <c r="B50" s="163">
        <v>7</v>
      </c>
      <c r="C50" s="168">
        <f t="shared" si="2"/>
        <v>7473.5</v>
      </c>
      <c r="D50" s="17" t="s">
        <v>7</v>
      </c>
      <c r="E50" s="22"/>
      <c r="F50" s="22"/>
      <c r="G50" s="22"/>
      <c r="H50" s="39" t="s">
        <v>611</v>
      </c>
      <c r="I50" s="6"/>
      <c r="J50" s="168">
        <v>7</v>
      </c>
      <c r="K50" s="168">
        <f t="shared" si="3"/>
        <v>7627.5</v>
      </c>
      <c r="L50" s="17" t="s">
        <v>7</v>
      </c>
      <c r="M50" s="22"/>
      <c r="N50" s="22"/>
      <c r="O50" s="22"/>
      <c r="P50" s="181" t="s">
        <v>611</v>
      </c>
    </row>
    <row r="51" spans="1:16" ht="57.75" customHeight="1" x14ac:dyDescent="0.2">
      <c r="B51" s="163">
        <v>8</v>
      </c>
      <c r="C51" s="168">
        <f t="shared" si="2"/>
        <v>7480.5</v>
      </c>
      <c r="D51" s="17" t="s">
        <v>7</v>
      </c>
      <c r="E51" s="9"/>
      <c r="F51" s="9"/>
      <c r="G51" s="9"/>
      <c r="H51" s="24" t="s">
        <v>675</v>
      </c>
      <c r="I51" s="133"/>
      <c r="J51" s="168">
        <v>8</v>
      </c>
      <c r="K51" s="168">
        <f t="shared" si="3"/>
        <v>7634.5</v>
      </c>
      <c r="L51" s="17" t="s">
        <v>7</v>
      </c>
      <c r="M51" s="22"/>
      <c r="N51" s="22"/>
      <c r="O51" s="22"/>
      <c r="P51" s="134" t="s">
        <v>675</v>
      </c>
    </row>
    <row r="52" spans="1:16" x14ac:dyDescent="0.2">
      <c r="B52" s="163">
        <v>9</v>
      </c>
      <c r="C52" s="168">
        <f t="shared" si="2"/>
        <v>7487.5</v>
      </c>
      <c r="D52" s="17" t="s">
        <v>7</v>
      </c>
      <c r="E52" s="9"/>
      <c r="F52" s="9"/>
      <c r="G52" s="9"/>
      <c r="H52" s="38" t="s">
        <v>264</v>
      </c>
      <c r="I52" s="6"/>
      <c r="J52" s="168">
        <v>9</v>
      </c>
      <c r="K52" s="168">
        <f t="shared" si="3"/>
        <v>7641.5</v>
      </c>
      <c r="L52" s="17" t="s">
        <v>7</v>
      </c>
      <c r="M52" s="9"/>
      <c r="N52" s="9"/>
      <c r="O52" s="9"/>
      <c r="P52" s="170" t="s">
        <v>264</v>
      </c>
    </row>
    <row r="53" spans="1:16" x14ac:dyDescent="0.2">
      <c r="B53" s="227">
        <v>10</v>
      </c>
      <c r="C53" s="168">
        <f t="shared" si="2"/>
        <v>7494.5</v>
      </c>
      <c r="D53" s="17" t="s">
        <v>7</v>
      </c>
      <c r="E53" s="9"/>
      <c r="F53" s="9"/>
      <c r="G53" s="9"/>
      <c r="H53" s="38" t="s">
        <v>383</v>
      </c>
      <c r="I53" s="6"/>
      <c r="J53" s="168">
        <v>10</v>
      </c>
      <c r="K53" s="168">
        <f t="shared" si="3"/>
        <v>7648.5</v>
      </c>
      <c r="L53" s="17" t="s">
        <v>7</v>
      </c>
      <c r="M53" s="9"/>
      <c r="N53" s="9"/>
      <c r="O53" s="9"/>
      <c r="P53" s="170" t="s">
        <v>383</v>
      </c>
    </row>
    <row r="54" spans="1:16" s="23" customFormat="1" ht="93.75" customHeight="1" x14ac:dyDescent="0.2">
      <c r="B54" s="163">
        <v>11</v>
      </c>
      <c r="C54" s="168">
        <f t="shared" si="2"/>
        <v>7501.5</v>
      </c>
      <c r="D54" s="17" t="s">
        <v>7</v>
      </c>
      <c r="E54" s="22"/>
      <c r="F54" s="22"/>
      <c r="G54" s="22"/>
      <c r="H54" s="24" t="s">
        <v>525</v>
      </c>
      <c r="I54" s="133"/>
      <c r="J54" s="168">
        <v>11</v>
      </c>
      <c r="K54" s="168">
        <f t="shared" si="3"/>
        <v>7655.5</v>
      </c>
      <c r="L54" s="17"/>
      <c r="M54" s="22"/>
      <c r="N54" s="22"/>
      <c r="O54" s="22"/>
      <c r="P54" s="134" t="s">
        <v>390</v>
      </c>
    </row>
    <row r="55" spans="1:16" s="23" customFormat="1" ht="85.5" customHeight="1" x14ac:dyDescent="0.2">
      <c r="B55" s="163">
        <v>12</v>
      </c>
      <c r="C55" s="168">
        <f t="shared" si="2"/>
        <v>7508.5</v>
      </c>
      <c r="D55" s="17" t="s">
        <v>7</v>
      </c>
      <c r="E55" s="22"/>
      <c r="F55" s="22"/>
      <c r="G55" s="22"/>
      <c r="H55" s="39" t="s">
        <v>510</v>
      </c>
      <c r="I55" s="133"/>
      <c r="J55" s="168">
        <v>12</v>
      </c>
      <c r="K55" s="168">
        <v>7662.5</v>
      </c>
      <c r="L55" s="17" t="s">
        <v>7</v>
      </c>
      <c r="M55" s="22"/>
      <c r="N55" s="22"/>
      <c r="O55" s="22"/>
      <c r="P55" s="134" t="s">
        <v>526</v>
      </c>
    </row>
    <row r="56" spans="1:16" x14ac:dyDescent="0.2">
      <c r="B56" s="227">
        <v>13</v>
      </c>
      <c r="C56" s="230">
        <f t="shared" si="2"/>
        <v>7515.5</v>
      </c>
      <c r="D56" s="17" t="s">
        <v>7</v>
      </c>
      <c r="E56" s="9"/>
      <c r="F56" s="9"/>
      <c r="G56" s="9"/>
      <c r="H56" s="50" t="s">
        <v>390</v>
      </c>
      <c r="I56" s="6"/>
      <c r="J56" s="230">
        <v>13</v>
      </c>
      <c r="K56" s="230">
        <f t="shared" si="3"/>
        <v>7669.5</v>
      </c>
      <c r="L56" s="17" t="s">
        <v>7</v>
      </c>
      <c r="M56" s="9"/>
      <c r="N56" s="9"/>
      <c r="O56" s="9"/>
      <c r="P56" s="114" t="s">
        <v>390</v>
      </c>
    </row>
    <row r="57" spans="1:16" s="23" customFormat="1" ht="81" customHeight="1" x14ac:dyDescent="0.2">
      <c r="B57" s="163">
        <v>14</v>
      </c>
      <c r="C57" s="168">
        <f t="shared" si="2"/>
        <v>7522.5</v>
      </c>
      <c r="D57" s="17" t="s">
        <v>7</v>
      </c>
      <c r="E57" s="22"/>
      <c r="F57" s="22"/>
      <c r="G57" s="22"/>
      <c r="H57" s="24" t="s">
        <v>527</v>
      </c>
      <c r="I57" s="133"/>
      <c r="J57" s="168">
        <v>14</v>
      </c>
      <c r="K57" s="168">
        <f t="shared" si="3"/>
        <v>7676.5</v>
      </c>
      <c r="L57" s="17" t="s">
        <v>7</v>
      </c>
      <c r="M57" s="22"/>
      <c r="N57" s="22"/>
      <c r="O57" s="22"/>
      <c r="P57" s="134" t="s">
        <v>528</v>
      </c>
    </row>
    <row r="58" spans="1:16" s="23" customFormat="1" ht="78" customHeight="1" x14ac:dyDescent="0.2">
      <c r="B58" s="163">
        <v>15</v>
      </c>
      <c r="C58" s="168">
        <f t="shared" si="2"/>
        <v>7529.5</v>
      </c>
      <c r="D58" s="17"/>
      <c r="E58" s="22"/>
      <c r="F58" s="22"/>
      <c r="G58" s="22"/>
      <c r="H58" s="22"/>
      <c r="I58" s="133"/>
      <c r="J58" s="168">
        <v>15</v>
      </c>
      <c r="K58" s="168">
        <f t="shared" si="3"/>
        <v>7683.5</v>
      </c>
      <c r="L58" s="17" t="s">
        <v>7</v>
      </c>
      <c r="M58" s="22"/>
      <c r="N58" s="22"/>
      <c r="O58" s="22"/>
      <c r="P58" s="134" t="s">
        <v>529</v>
      </c>
    </row>
    <row r="59" spans="1:16" x14ac:dyDescent="0.2">
      <c r="B59" s="227">
        <v>16</v>
      </c>
      <c r="C59" s="230">
        <f t="shared" si="2"/>
        <v>7536.5</v>
      </c>
      <c r="D59" s="17"/>
      <c r="E59" s="9"/>
      <c r="F59" s="9"/>
      <c r="G59" s="9"/>
      <c r="H59" s="9"/>
      <c r="I59" s="6"/>
      <c r="J59" s="230">
        <v>16</v>
      </c>
      <c r="K59" s="230">
        <f t="shared" si="3"/>
        <v>7690.5</v>
      </c>
      <c r="L59" s="17"/>
      <c r="M59" s="9"/>
      <c r="N59" s="9"/>
      <c r="O59" s="9"/>
      <c r="P59" s="113"/>
    </row>
    <row r="60" spans="1:16" x14ac:dyDescent="0.2">
      <c r="B60" s="227">
        <v>17</v>
      </c>
      <c r="C60" s="230">
        <f t="shared" si="2"/>
        <v>7543.5</v>
      </c>
      <c r="D60" s="17"/>
      <c r="E60" s="9"/>
      <c r="F60" s="9"/>
      <c r="G60" s="9"/>
      <c r="H60" s="9"/>
      <c r="I60" s="6"/>
      <c r="J60" s="230">
        <v>17</v>
      </c>
      <c r="K60" s="230">
        <f t="shared" si="3"/>
        <v>7697.5</v>
      </c>
      <c r="L60" s="17"/>
      <c r="M60" s="9"/>
      <c r="N60" s="9"/>
      <c r="O60" s="9"/>
      <c r="P60" s="113"/>
    </row>
    <row r="61" spans="1:16" x14ac:dyDescent="0.2">
      <c r="B61" s="227">
        <v>18</v>
      </c>
      <c r="C61" s="230">
        <f t="shared" si="2"/>
        <v>7550.5</v>
      </c>
      <c r="D61" s="17"/>
      <c r="E61" s="9"/>
      <c r="F61" s="9"/>
      <c r="G61" s="9"/>
      <c r="H61" s="9"/>
      <c r="I61" s="6"/>
      <c r="J61" s="230">
        <v>18</v>
      </c>
      <c r="K61" s="230">
        <f t="shared" si="3"/>
        <v>7704.5</v>
      </c>
      <c r="L61" s="17"/>
      <c r="M61" s="9"/>
      <c r="N61" s="9"/>
      <c r="O61" s="9"/>
      <c r="P61" s="113"/>
    </row>
    <row r="62" spans="1:16" x14ac:dyDescent="0.2">
      <c r="B62" s="227">
        <v>19</v>
      </c>
      <c r="C62" s="230">
        <f t="shared" si="2"/>
        <v>7557.5</v>
      </c>
      <c r="D62" s="17"/>
      <c r="E62" s="9"/>
      <c r="F62" s="9"/>
      <c r="G62" s="9"/>
      <c r="H62" s="9"/>
      <c r="I62" s="6"/>
      <c r="J62" s="230">
        <v>19</v>
      </c>
      <c r="K62" s="230">
        <f t="shared" si="3"/>
        <v>7711.5</v>
      </c>
      <c r="L62" s="17"/>
      <c r="M62" s="9"/>
      <c r="N62" s="9"/>
      <c r="O62" s="9"/>
      <c r="P62" s="113"/>
    </row>
    <row r="63" spans="1:16" ht="13.5" thickBot="1" x14ac:dyDescent="0.25">
      <c r="B63" s="228">
        <v>20</v>
      </c>
      <c r="C63" s="231">
        <f t="shared" si="2"/>
        <v>7564.5</v>
      </c>
      <c r="D63" s="173"/>
      <c r="E63" s="174"/>
      <c r="F63" s="174"/>
      <c r="G63" s="174"/>
      <c r="H63" s="174"/>
      <c r="I63" s="81"/>
      <c r="J63" s="231">
        <v>20</v>
      </c>
      <c r="K63" s="231">
        <f t="shared" si="3"/>
        <v>7718.5</v>
      </c>
      <c r="L63" s="173"/>
      <c r="M63" s="174"/>
      <c r="N63" s="174"/>
      <c r="O63" s="174"/>
      <c r="P63" s="184"/>
    </row>
    <row r="64" spans="1:16" x14ac:dyDescent="0.2">
      <c r="A64" s="412">
        <v>5</v>
      </c>
      <c r="B64" s="83"/>
      <c r="C64" s="83"/>
      <c r="D64" s="141"/>
      <c r="E64" s="432" t="s">
        <v>151</v>
      </c>
      <c r="F64" s="433"/>
      <c r="G64" s="433" t="s">
        <v>159</v>
      </c>
      <c r="H64" s="433"/>
      <c r="I64" s="106" t="s">
        <v>143</v>
      </c>
      <c r="J64" s="433" t="s">
        <v>157</v>
      </c>
      <c r="K64" s="433"/>
      <c r="L64" s="107" t="s">
        <v>427</v>
      </c>
      <c r="M64" s="83"/>
      <c r="N64" s="83"/>
      <c r="O64" s="83"/>
      <c r="P64" s="83"/>
    </row>
    <row r="65" spans="1:16" ht="16.5" thickBot="1" x14ac:dyDescent="0.3">
      <c r="A65" s="413"/>
      <c r="B65" s="83"/>
      <c r="C65" s="83"/>
      <c r="D65" s="142"/>
      <c r="E65" s="414" t="s">
        <v>150</v>
      </c>
      <c r="F65" s="415"/>
      <c r="G65" s="415"/>
      <c r="H65" s="415"/>
      <c r="I65" s="415"/>
      <c r="J65" s="415"/>
      <c r="K65" s="415"/>
      <c r="L65" s="417"/>
      <c r="M65" s="83"/>
      <c r="N65" s="83"/>
      <c r="O65" s="83"/>
      <c r="P65" s="83"/>
    </row>
    <row r="66" spans="1:16" ht="13.5" thickBot="1" x14ac:dyDescent="0.25">
      <c r="B66" s="92" t="s">
        <v>111</v>
      </c>
      <c r="C66" s="93" t="s">
        <v>112</v>
      </c>
      <c r="D66" s="94" t="s">
        <v>113</v>
      </c>
      <c r="E66" s="95" t="s">
        <v>114</v>
      </c>
      <c r="F66" s="95" t="s">
        <v>115</v>
      </c>
      <c r="G66" s="95" t="s">
        <v>116</v>
      </c>
      <c r="H66" s="96" t="s">
        <v>117</v>
      </c>
      <c r="I66" s="75"/>
      <c r="J66" s="92" t="s">
        <v>111</v>
      </c>
      <c r="K66" s="93" t="s">
        <v>118</v>
      </c>
      <c r="L66" s="94" t="s">
        <v>113</v>
      </c>
      <c r="M66" s="95" t="s">
        <v>114</v>
      </c>
      <c r="N66" s="95" t="s">
        <v>115</v>
      </c>
      <c r="O66" s="95" t="s">
        <v>116</v>
      </c>
      <c r="P66" s="96" t="s">
        <v>117</v>
      </c>
    </row>
    <row r="67" spans="1:16" x14ac:dyDescent="0.2">
      <c r="B67" s="226">
        <v>1</v>
      </c>
      <c r="C67" s="229">
        <f>SUM(7575-148.75+3.5)</f>
        <v>7429.75</v>
      </c>
      <c r="D67" s="66"/>
      <c r="E67" s="100"/>
      <c r="F67" s="100"/>
      <c r="G67" s="100"/>
      <c r="H67" s="211"/>
      <c r="I67" s="6"/>
      <c r="J67" s="229">
        <v>1</v>
      </c>
      <c r="K67" s="229">
        <f>SUM(7575+5.25+3.5)</f>
        <v>7583.75</v>
      </c>
      <c r="L67" s="66"/>
      <c r="M67" s="100"/>
      <c r="N67" s="100"/>
      <c r="O67" s="100"/>
      <c r="P67" s="212"/>
    </row>
    <row r="68" spans="1:16" x14ac:dyDescent="0.2">
      <c r="B68" s="227">
        <v>2</v>
      </c>
      <c r="C68" s="230">
        <f t="shared" ref="C68:C106" si="4">SUM(C67+3.5)</f>
        <v>7433.25</v>
      </c>
      <c r="D68" s="20"/>
      <c r="E68" s="4"/>
      <c r="F68" s="4"/>
      <c r="G68" s="4"/>
      <c r="H68" s="9"/>
      <c r="I68" s="6"/>
      <c r="J68" s="230">
        <v>2</v>
      </c>
      <c r="K68" s="230">
        <f t="shared" ref="K68:K106" si="5">SUM(K67+3.5)</f>
        <v>7587.25</v>
      </c>
      <c r="L68" s="20"/>
      <c r="M68" s="4"/>
      <c r="N68" s="4"/>
      <c r="O68" s="4"/>
      <c r="P68" s="113"/>
    </row>
    <row r="69" spans="1:16" x14ac:dyDescent="0.2">
      <c r="B69" s="227">
        <v>3</v>
      </c>
      <c r="C69" s="230">
        <f t="shared" si="4"/>
        <v>7436.75</v>
      </c>
      <c r="D69" s="20"/>
      <c r="E69" s="4"/>
      <c r="F69" s="4"/>
      <c r="G69" s="4"/>
      <c r="H69" s="9"/>
      <c r="I69" s="6"/>
      <c r="J69" s="230">
        <v>3</v>
      </c>
      <c r="K69" s="230">
        <f t="shared" si="5"/>
        <v>7590.75</v>
      </c>
      <c r="L69" s="20"/>
      <c r="M69" s="4"/>
      <c r="N69" s="4"/>
      <c r="O69" s="4"/>
      <c r="P69" s="113"/>
    </row>
    <row r="70" spans="1:16" x14ac:dyDescent="0.2">
      <c r="B70" s="227">
        <v>4</v>
      </c>
      <c r="C70" s="230">
        <f t="shared" si="4"/>
        <v>7440.25</v>
      </c>
      <c r="D70" s="20"/>
      <c r="E70" s="4"/>
      <c r="F70" s="4"/>
      <c r="G70" s="4"/>
      <c r="H70" s="9"/>
      <c r="I70" s="6"/>
      <c r="J70" s="230">
        <v>4</v>
      </c>
      <c r="K70" s="230">
        <f t="shared" si="5"/>
        <v>7594.25</v>
      </c>
      <c r="L70" s="20"/>
      <c r="M70" s="4"/>
      <c r="N70" s="4"/>
      <c r="O70" s="4"/>
      <c r="P70" s="113"/>
    </row>
    <row r="71" spans="1:16" x14ac:dyDescent="0.2">
      <c r="B71" s="227">
        <v>5</v>
      </c>
      <c r="C71" s="230">
        <f t="shared" si="4"/>
        <v>7443.75</v>
      </c>
      <c r="D71" s="17"/>
      <c r="E71" s="9"/>
      <c r="F71" s="9"/>
      <c r="G71" s="9"/>
      <c r="H71" s="9"/>
      <c r="I71" s="6"/>
      <c r="J71" s="230">
        <v>5</v>
      </c>
      <c r="K71" s="230">
        <f t="shared" si="5"/>
        <v>7597.75</v>
      </c>
      <c r="L71" s="17"/>
      <c r="M71" s="9"/>
      <c r="N71" s="9"/>
      <c r="O71" s="9"/>
      <c r="P71" s="113"/>
    </row>
    <row r="72" spans="1:16" x14ac:dyDescent="0.2">
      <c r="B72" s="227">
        <v>6</v>
      </c>
      <c r="C72" s="230">
        <f t="shared" si="4"/>
        <v>7447.25</v>
      </c>
      <c r="D72" s="17"/>
      <c r="E72" s="9"/>
      <c r="F72" s="9"/>
      <c r="G72" s="9"/>
      <c r="H72" s="9"/>
      <c r="I72" s="6"/>
      <c r="J72" s="230">
        <v>6</v>
      </c>
      <c r="K72" s="230">
        <f t="shared" si="5"/>
        <v>7601.25</v>
      </c>
      <c r="L72" s="17"/>
      <c r="M72" s="9"/>
      <c r="N72" s="9"/>
      <c r="O72" s="9"/>
      <c r="P72" s="113"/>
    </row>
    <row r="73" spans="1:16" x14ac:dyDescent="0.2">
      <c r="B73" s="227">
        <v>7</v>
      </c>
      <c r="C73" s="230">
        <f t="shared" si="4"/>
        <v>7450.75</v>
      </c>
      <c r="D73" s="17"/>
      <c r="E73" s="9"/>
      <c r="F73" s="9"/>
      <c r="G73" s="9"/>
      <c r="H73" s="50"/>
      <c r="I73" s="6"/>
      <c r="J73" s="230">
        <v>7</v>
      </c>
      <c r="K73" s="230">
        <f t="shared" si="5"/>
        <v>7604.75</v>
      </c>
      <c r="L73" s="17"/>
      <c r="M73" s="9"/>
      <c r="N73" s="9"/>
      <c r="O73" s="9"/>
      <c r="P73" s="114"/>
    </row>
    <row r="74" spans="1:16" x14ac:dyDescent="0.2">
      <c r="B74" s="227">
        <v>8</v>
      </c>
      <c r="C74" s="230">
        <f t="shared" si="4"/>
        <v>7454.25</v>
      </c>
      <c r="D74" s="17"/>
      <c r="E74" s="9"/>
      <c r="F74" s="9"/>
      <c r="G74" s="9"/>
      <c r="H74" s="9"/>
      <c r="I74" s="6"/>
      <c r="J74" s="230">
        <v>8</v>
      </c>
      <c r="K74" s="230">
        <f t="shared" si="5"/>
        <v>7608.25</v>
      </c>
      <c r="L74" s="17"/>
      <c r="M74" s="9"/>
      <c r="N74" s="9"/>
      <c r="O74" s="9"/>
      <c r="P74" s="113"/>
    </row>
    <row r="75" spans="1:16" x14ac:dyDescent="0.2">
      <c r="B75" s="227">
        <v>9</v>
      </c>
      <c r="C75" s="230">
        <f t="shared" si="4"/>
        <v>7457.75</v>
      </c>
      <c r="D75" s="17"/>
      <c r="E75" s="9"/>
      <c r="F75" s="9"/>
      <c r="G75" s="9"/>
      <c r="H75" s="9"/>
      <c r="I75" s="6"/>
      <c r="J75" s="230">
        <v>9</v>
      </c>
      <c r="K75" s="230">
        <f t="shared" si="5"/>
        <v>7611.75</v>
      </c>
      <c r="L75" s="17"/>
      <c r="M75" s="9"/>
      <c r="N75" s="9"/>
      <c r="O75" s="9"/>
      <c r="P75" s="113"/>
    </row>
    <row r="76" spans="1:16" x14ac:dyDescent="0.2">
      <c r="B76" s="227">
        <v>10</v>
      </c>
      <c r="C76" s="230">
        <f t="shared" si="4"/>
        <v>7461.25</v>
      </c>
      <c r="D76" s="17"/>
      <c r="E76" s="9"/>
      <c r="F76" s="9"/>
      <c r="G76" s="9"/>
      <c r="H76" s="9"/>
      <c r="I76" s="6"/>
      <c r="J76" s="230">
        <v>10</v>
      </c>
      <c r="K76" s="230">
        <f t="shared" si="5"/>
        <v>7615.25</v>
      </c>
      <c r="L76" s="17"/>
      <c r="M76" s="9"/>
      <c r="N76" s="9"/>
      <c r="O76" s="9"/>
      <c r="P76" s="113"/>
    </row>
    <row r="77" spans="1:16" x14ac:dyDescent="0.2">
      <c r="B77" s="227">
        <v>11</v>
      </c>
      <c r="C77" s="230">
        <f t="shared" si="4"/>
        <v>7464.75</v>
      </c>
      <c r="D77" s="17"/>
      <c r="E77" s="9"/>
      <c r="F77" s="9"/>
      <c r="G77" s="9"/>
      <c r="H77" s="9"/>
      <c r="I77" s="6"/>
      <c r="J77" s="230">
        <v>11</v>
      </c>
      <c r="K77" s="230">
        <f t="shared" si="5"/>
        <v>7618.75</v>
      </c>
      <c r="L77" s="17"/>
      <c r="M77" s="9"/>
      <c r="N77" s="9"/>
      <c r="O77" s="9"/>
      <c r="P77" s="113"/>
    </row>
    <row r="78" spans="1:16" x14ac:dyDescent="0.2">
      <c r="B78" s="227">
        <v>12</v>
      </c>
      <c r="C78" s="230">
        <f t="shared" si="4"/>
        <v>7468.25</v>
      </c>
      <c r="D78" s="17"/>
      <c r="E78" s="9"/>
      <c r="F78" s="9"/>
      <c r="G78" s="9"/>
      <c r="H78" s="9"/>
      <c r="I78" s="6"/>
      <c r="J78" s="230">
        <v>12</v>
      </c>
      <c r="K78" s="230">
        <f t="shared" si="5"/>
        <v>7622.25</v>
      </c>
      <c r="L78" s="17"/>
      <c r="M78" s="9"/>
      <c r="N78" s="9"/>
      <c r="O78" s="9"/>
      <c r="P78" s="113"/>
    </row>
    <row r="79" spans="1:16" x14ac:dyDescent="0.2">
      <c r="B79" s="227">
        <v>13</v>
      </c>
      <c r="C79" s="230">
        <f t="shared" si="4"/>
        <v>7471.75</v>
      </c>
      <c r="D79" s="17"/>
      <c r="E79" s="9"/>
      <c r="F79" s="9"/>
      <c r="G79" s="9"/>
      <c r="H79" s="9"/>
      <c r="I79" s="6"/>
      <c r="J79" s="230">
        <v>13</v>
      </c>
      <c r="K79" s="230">
        <f t="shared" si="5"/>
        <v>7625.75</v>
      </c>
      <c r="L79" s="17"/>
      <c r="M79" s="9"/>
      <c r="N79" s="9"/>
      <c r="O79" s="9"/>
      <c r="P79" s="113"/>
    </row>
    <row r="80" spans="1:16" x14ac:dyDescent="0.2">
      <c r="B80" s="227">
        <v>14</v>
      </c>
      <c r="C80" s="230">
        <f t="shared" si="4"/>
        <v>7475.25</v>
      </c>
      <c r="D80" s="17"/>
      <c r="E80" s="9"/>
      <c r="F80" s="9"/>
      <c r="G80" s="9"/>
      <c r="H80" s="9"/>
      <c r="I80" s="6"/>
      <c r="J80" s="230">
        <v>14</v>
      </c>
      <c r="K80" s="230">
        <f t="shared" si="5"/>
        <v>7629.25</v>
      </c>
      <c r="L80" s="17"/>
      <c r="M80" s="9"/>
      <c r="N80" s="9"/>
      <c r="O80" s="9"/>
      <c r="P80" s="113"/>
    </row>
    <row r="81" spans="2:16" x14ac:dyDescent="0.2">
      <c r="B81" s="227">
        <v>15</v>
      </c>
      <c r="C81" s="230">
        <f t="shared" si="4"/>
        <v>7478.75</v>
      </c>
      <c r="D81" s="17"/>
      <c r="E81" s="9"/>
      <c r="F81" s="9"/>
      <c r="G81" s="9"/>
      <c r="H81" s="9"/>
      <c r="I81" s="6"/>
      <c r="J81" s="230">
        <v>15</v>
      </c>
      <c r="K81" s="230">
        <f t="shared" si="5"/>
        <v>7632.75</v>
      </c>
      <c r="L81" s="17"/>
      <c r="M81" s="9"/>
      <c r="N81" s="9"/>
      <c r="O81" s="9"/>
      <c r="P81" s="113"/>
    </row>
    <row r="82" spans="2:16" x14ac:dyDescent="0.2">
      <c r="B82" s="227">
        <v>16</v>
      </c>
      <c r="C82" s="230">
        <f t="shared" si="4"/>
        <v>7482.25</v>
      </c>
      <c r="D82" s="17"/>
      <c r="E82" s="9"/>
      <c r="F82" s="9"/>
      <c r="G82" s="9"/>
      <c r="H82" s="9"/>
      <c r="I82" s="6"/>
      <c r="J82" s="230">
        <v>16</v>
      </c>
      <c r="K82" s="230">
        <f t="shared" si="5"/>
        <v>7636.25</v>
      </c>
      <c r="L82" s="17"/>
      <c r="M82" s="9"/>
      <c r="N82" s="9"/>
      <c r="O82" s="9"/>
      <c r="P82" s="113"/>
    </row>
    <row r="83" spans="2:16" x14ac:dyDescent="0.2">
      <c r="B83" s="227">
        <v>17</v>
      </c>
      <c r="C83" s="230">
        <f t="shared" si="4"/>
        <v>7485.75</v>
      </c>
      <c r="D83" s="17"/>
      <c r="E83" s="9"/>
      <c r="F83" s="9"/>
      <c r="G83" s="9"/>
      <c r="H83" s="9"/>
      <c r="I83" s="6"/>
      <c r="J83" s="230">
        <v>17</v>
      </c>
      <c r="K83" s="230">
        <f t="shared" si="5"/>
        <v>7639.75</v>
      </c>
      <c r="L83" s="17"/>
      <c r="M83" s="9"/>
      <c r="N83" s="9"/>
      <c r="O83" s="9"/>
      <c r="P83" s="113"/>
    </row>
    <row r="84" spans="2:16" x14ac:dyDescent="0.2">
      <c r="B84" s="227">
        <v>18</v>
      </c>
      <c r="C84" s="230">
        <f t="shared" si="4"/>
        <v>7489.25</v>
      </c>
      <c r="D84" s="17"/>
      <c r="E84" s="9"/>
      <c r="F84" s="9"/>
      <c r="G84" s="9"/>
      <c r="H84" s="9"/>
      <c r="I84" s="6"/>
      <c r="J84" s="230">
        <v>18</v>
      </c>
      <c r="K84" s="230">
        <f t="shared" si="5"/>
        <v>7643.25</v>
      </c>
      <c r="L84" s="17"/>
      <c r="M84" s="9"/>
      <c r="N84" s="9"/>
      <c r="O84" s="9"/>
      <c r="P84" s="113"/>
    </row>
    <row r="85" spans="2:16" x14ac:dyDescent="0.2">
      <c r="B85" s="227">
        <v>19</v>
      </c>
      <c r="C85" s="230">
        <f t="shared" si="4"/>
        <v>7492.75</v>
      </c>
      <c r="D85" s="17" t="s">
        <v>7</v>
      </c>
      <c r="E85" s="9"/>
      <c r="F85" s="9"/>
      <c r="G85" s="9"/>
      <c r="H85" s="3" t="s">
        <v>11</v>
      </c>
      <c r="I85" s="6"/>
      <c r="J85" s="230">
        <v>19</v>
      </c>
      <c r="K85" s="230">
        <f t="shared" si="5"/>
        <v>7646.75</v>
      </c>
      <c r="L85" s="17" t="s">
        <v>7</v>
      </c>
      <c r="M85" s="9"/>
      <c r="N85" s="9"/>
      <c r="O85" s="9"/>
      <c r="P85" s="242" t="s">
        <v>11</v>
      </c>
    </row>
    <row r="86" spans="2:16" x14ac:dyDescent="0.2">
      <c r="B86" s="227">
        <v>20</v>
      </c>
      <c r="C86" s="230">
        <f t="shared" si="4"/>
        <v>7496.25</v>
      </c>
      <c r="D86" s="17"/>
      <c r="E86" s="9"/>
      <c r="F86" s="9"/>
      <c r="G86" s="9"/>
      <c r="H86" s="9"/>
      <c r="I86" s="6"/>
      <c r="J86" s="230">
        <v>20</v>
      </c>
      <c r="K86" s="230">
        <f t="shared" si="5"/>
        <v>7650.25</v>
      </c>
      <c r="L86" s="17"/>
      <c r="M86" s="9"/>
      <c r="N86" s="9"/>
      <c r="O86" s="9"/>
      <c r="P86" s="113"/>
    </row>
    <row r="87" spans="2:16" x14ac:dyDescent="0.2">
      <c r="B87" s="227">
        <v>21</v>
      </c>
      <c r="C87" s="230">
        <f t="shared" si="4"/>
        <v>7499.75</v>
      </c>
      <c r="D87" s="17"/>
      <c r="E87" s="9"/>
      <c r="F87" s="9"/>
      <c r="G87" s="9"/>
      <c r="H87" s="9"/>
      <c r="I87" s="6"/>
      <c r="J87" s="230">
        <v>21</v>
      </c>
      <c r="K87" s="230">
        <f t="shared" si="5"/>
        <v>7653.75</v>
      </c>
      <c r="L87" s="17"/>
      <c r="M87" s="9"/>
      <c r="N87" s="9"/>
      <c r="O87" s="9"/>
      <c r="P87" s="113"/>
    </row>
    <row r="88" spans="2:16" x14ac:dyDescent="0.2">
      <c r="B88" s="227">
        <v>22</v>
      </c>
      <c r="C88" s="230">
        <f t="shared" si="4"/>
        <v>7503.25</v>
      </c>
      <c r="D88" s="17"/>
      <c r="E88" s="9"/>
      <c r="F88" s="9"/>
      <c r="G88" s="9"/>
      <c r="H88" s="9"/>
      <c r="I88" s="6"/>
      <c r="J88" s="230">
        <v>22</v>
      </c>
      <c r="K88" s="230">
        <f t="shared" si="5"/>
        <v>7657.25</v>
      </c>
      <c r="L88" s="17"/>
      <c r="M88" s="9"/>
      <c r="N88" s="9"/>
      <c r="O88" s="9"/>
      <c r="P88" s="113"/>
    </row>
    <row r="89" spans="2:16" x14ac:dyDescent="0.2">
      <c r="B89" s="227">
        <v>23</v>
      </c>
      <c r="C89" s="230">
        <f t="shared" si="4"/>
        <v>7506.75</v>
      </c>
      <c r="D89" s="17"/>
      <c r="E89" s="9"/>
      <c r="F89" s="9"/>
      <c r="G89" s="9"/>
      <c r="H89" s="9"/>
      <c r="I89" s="6"/>
      <c r="J89" s="230">
        <v>23</v>
      </c>
      <c r="K89" s="230">
        <f t="shared" si="5"/>
        <v>7660.75</v>
      </c>
      <c r="L89" s="17"/>
      <c r="M89" s="9"/>
      <c r="N89" s="9"/>
      <c r="O89" s="9"/>
      <c r="P89" s="113"/>
    </row>
    <row r="90" spans="2:16" x14ac:dyDescent="0.2">
      <c r="B90" s="227">
        <v>24</v>
      </c>
      <c r="C90" s="230">
        <f t="shared" si="4"/>
        <v>7510.25</v>
      </c>
      <c r="D90" s="17"/>
      <c r="E90" s="9"/>
      <c r="F90" s="9"/>
      <c r="G90" s="9"/>
      <c r="H90" s="9"/>
      <c r="I90" s="6"/>
      <c r="J90" s="230">
        <v>24</v>
      </c>
      <c r="K90" s="230">
        <f t="shared" si="5"/>
        <v>7664.25</v>
      </c>
      <c r="L90" s="17"/>
      <c r="M90" s="9"/>
      <c r="N90" s="9"/>
      <c r="O90" s="9"/>
      <c r="P90" s="113"/>
    </row>
    <row r="91" spans="2:16" x14ac:dyDescent="0.2">
      <c r="B91" s="227">
        <v>25</v>
      </c>
      <c r="C91" s="230">
        <f t="shared" si="4"/>
        <v>7513.75</v>
      </c>
      <c r="D91" s="17"/>
      <c r="E91" s="9"/>
      <c r="F91" s="9"/>
      <c r="G91" s="9"/>
      <c r="H91" s="9"/>
      <c r="I91" s="6"/>
      <c r="J91" s="230">
        <v>25</v>
      </c>
      <c r="K91" s="230">
        <f t="shared" si="5"/>
        <v>7667.75</v>
      </c>
      <c r="L91" s="17"/>
      <c r="M91" s="9"/>
      <c r="N91" s="9"/>
      <c r="O91" s="9"/>
      <c r="P91" s="113"/>
    </row>
    <row r="92" spans="2:16" x14ac:dyDescent="0.2">
      <c r="B92" s="227">
        <v>26</v>
      </c>
      <c r="C92" s="230">
        <f t="shared" si="4"/>
        <v>7517.25</v>
      </c>
      <c r="D92" s="17"/>
      <c r="E92" s="9"/>
      <c r="F92" s="9"/>
      <c r="G92" s="9"/>
      <c r="H92" s="9"/>
      <c r="I92" s="6"/>
      <c r="J92" s="230">
        <v>26</v>
      </c>
      <c r="K92" s="230">
        <f t="shared" si="5"/>
        <v>7671.25</v>
      </c>
      <c r="L92" s="17"/>
      <c r="M92" s="9"/>
      <c r="N92" s="9"/>
      <c r="O92" s="9"/>
      <c r="P92" s="113"/>
    </row>
    <row r="93" spans="2:16" x14ac:dyDescent="0.2">
      <c r="B93" s="227">
        <v>27</v>
      </c>
      <c r="C93" s="230">
        <f t="shared" si="4"/>
        <v>7520.75</v>
      </c>
      <c r="D93" s="17"/>
      <c r="E93" s="9"/>
      <c r="F93" s="9"/>
      <c r="G93" s="9"/>
      <c r="H93" s="9"/>
      <c r="I93" s="6"/>
      <c r="J93" s="230">
        <v>27</v>
      </c>
      <c r="K93" s="230">
        <f t="shared" si="5"/>
        <v>7674.75</v>
      </c>
      <c r="L93" s="17"/>
      <c r="M93" s="9"/>
      <c r="N93" s="9"/>
      <c r="O93" s="9"/>
      <c r="P93" s="113"/>
    </row>
    <row r="94" spans="2:16" x14ac:dyDescent="0.2">
      <c r="B94" s="227">
        <v>28</v>
      </c>
      <c r="C94" s="230">
        <f t="shared" si="4"/>
        <v>7524.25</v>
      </c>
      <c r="D94" s="17"/>
      <c r="E94" s="9"/>
      <c r="F94" s="9"/>
      <c r="G94" s="9"/>
      <c r="H94" s="3"/>
      <c r="I94" s="6"/>
      <c r="J94" s="230">
        <v>28</v>
      </c>
      <c r="K94" s="230">
        <f t="shared" si="5"/>
        <v>7678.25</v>
      </c>
      <c r="L94" s="17"/>
      <c r="M94" s="9"/>
      <c r="N94" s="9"/>
      <c r="O94" s="9"/>
      <c r="P94" s="242"/>
    </row>
    <row r="95" spans="2:16" x14ac:dyDescent="0.2">
      <c r="B95" s="227">
        <v>29</v>
      </c>
      <c r="C95" s="230">
        <f t="shared" si="4"/>
        <v>7527.75</v>
      </c>
      <c r="D95" s="17"/>
      <c r="E95" s="9"/>
      <c r="F95" s="9"/>
      <c r="G95" s="9"/>
      <c r="H95" s="9"/>
      <c r="I95" s="6"/>
      <c r="J95" s="230">
        <v>29</v>
      </c>
      <c r="K95" s="230">
        <f t="shared" si="5"/>
        <v>7681.75</v>
      </c>
      <c r="L95" s="17"/>
      <c r="M95" s="9"/>
      <c r="N95" s="9"/>
      <c r="O95" s="9"/>
      <c r="P95" s="113"/>
    </row>
    <row r="96" spans="2:16" x14ac:dyDescent="0.2">
      <c r="B96" s="227">
        <v>30</v>
      </c>
      <c r="C96" s="230">
        <f t="shared" si="4"/>
        <v>7531.25</v>
      </c>
      <c r="D96" s="17"/>
      <c r="E96" s="9"/>
      <c r="F96" s="9"/>
      <c r="G96" s="9"/>
      <c r="H96" s="9"/>
      <c r="I96" s="6"/>
      <c r="J96" s="230">
        <v>30</v>
      </c>
      <c r="K96" s="230">
        <f t="shared" si="5"/>
        <v>7685.25</v>
      </c>
      <c r="L96" s="17"/>
      <c r="M96" s="9"/>
      <c r="N96" s="9"/>
      <c r="O96" s="9"/>
      <c r="P96" s="113"/>
    </row>
    <row r="97" spans="1:16" x14ac:dyDescent="0.2">
      <c r="B97" s="227">
        <v>31</v>
      </c>
      <c r="C97" s="230">
        <f t="shared" si="4"/>
        <v>7534.75</v>
      </c>
      <c r="D97" s="17"/>
      <c r="E97" s="9"/>
      <c r="F97" s="9"/>
      <c r="G97" s="9"/>
      <c r="H97" s="9"/>
      <c r="I97" s="6"/>
      <c r="J97" s="230">
        <v>31</v>
      </c>
      <c r="K97" s="230">
        <f t="shared" si="5"/>
        <v>7688.75</v>
      </c>
      <c r="L97" s="17"/>
      <c r="M97" s="9"/>
      <c r="N97" s="9"/>
      <c r="O97" s="9"/>
      <c r="P97" s="113"/>
    </row>
    <row r="98" spans="1:16" x14ac:dyDescent="0.2">
      <c r="B98" s="227">
        <v>32</v>
      </c>
      <c r="C98" s="230">
        <f t="shared" si="4"/>
        <v>7538.25</v>
      </c>
      <c r="D98" s="17"/>
      <c r="E98" s="9"/>
      <c r="F98" s="9"/>
      <c r="G98" s="9"/>
      <c r="H98" s="9"/>
      <c r="I98" s="6"/>
      <c r="J98" s="230">
        <v>32</v>
      </c>
      <c r="K98" s="230">
        <f t="shared" si="5"/>
        <v>7692.25</v>
      </c>
      <c r="L98" s="17"/>
      <c r="M98" s="9"/>
      <c r="N98" s="9"/>
      <c r="O98" s="9"/>
      <c r="P98" s="113"/>
    </row>
    <row r="99" spans="1:16" x14ac:dyDescent="0.2">
      <c r="B99" s="227">
        <v>33</v>
      </c>
      <c r="C99" s="230">
        <f t="shared" si="4"/>
        <v>7541.75</v>
      </c>
      <c r="D99" s="17"/>
      <c r="E99" s="9"/>
      <c r="F99" s="9"/>
      <c r="G99" s="9"/>
      <c r="H99" s="9"/>
      <c r="I99" s="6"/>
      <c r="J99" s="230">
        <v>33</v>
      </c>
      <c r="K99" s="230">
        <f t="shared" si="5"/>
        <v>7695.75</v>
      </c>
      <c r="L99" s="17"/>
      <c r="M99" s="9"/>
      <c r="N99" s="9"/>
      <c r="O99" s="9"/>
      <c r="P99" s="113"/>
    </row>
    <row r="100" spans="1:16" x14ac:dyDescent="0.2">
      <c r="B100" s="227">
        <v>34</v>
      </c>
      <c r="C100" s="230">
        <f t="shared" si="4"/>
        <v>7545.25</v>
      </c>
      <c r="D100" s="17"/>
      <c r="E100" s="9"/>
      <c r="F100" s="9"/>
      <c r="G100" s="9"/>
      <c r="H100" s="9"/>
      <c r="I100" s="6"/>
      <c r="J100" s="230">
        <v>34</v>
      </c>
      <c r="K100" s="230">
        <f t="shared" si="5"/>
        <v>7699.25</v>
      </c>
      <c r="L100" s="17"/>
      <c r="M100" s="9"/>
      <c r="N100" s="9"/>
      <c r="O100" s="9"/>
      <c r="P100" s="113"/>
    </row>
    <row r="101" spans="1:16" x14ac:dyDescent="0.2">
      <c r="B101" s="227">
        <v>35</v>
      </c>
      <c r="C101" s="230">
        <f t="shared" si="4"/>
        <v>7548.75</v>
      </c>
      <c r="D101" s="17"/>
      <c r="E101" s="9"/>
      <c r="F101" s="9"/>
      <c r="G101" s="9"/>
      <c r="H101" s="9"/>
      <c r="I101" s="6"/>
      <c r="J101" s="230">
        <v>35</v>
      </c>
      <c r="K101" s="230">
        <f t="shared" si="5"/>
        <v>7702.75</v>
      </c>
      <c r="L101" s="17"/>
      <c r="M101" s="9"/>
      <c r="N101" s="9"/>
      <c r="O101" s="9"/>
      <c r="P101" s="113"/>
    </row>
    <row r="102" spans="1:16" x14ac:dyDescent="0.2">
      <c r="B102" s="227">
        <v>36</v>
      </c>
      <c r="C102" s="230">
        <f t="shared" si="4"/>
        <v>7552.25</v>
      </c>
      <c r="D102" s="17"/>
      <c r="E102" s="9"/>
      <c r="F102" s="9"/>
      <c r="G102" s="9"/>
      <c r="H102" s="9"/>
      <c r="I102" s="6"/>
      <c r="J102" s="230">
        <v>36</v>
      </c>
      <c r="K102" s="230">
        <f t="shared" si="5"/>
        <v>7706.25</v>
      </c>
      <c r="L102" s="17"/>
      <c r="M102" s="9"/>
      <c r="N102" s="9"/>
      <c r="O102" s="9"/>
      <c r="P102" s="113"/>
    </row>
    <row r="103" spans="1:16" x14ac:dyDescent="0.2">
      <c r="B103" s="227">
        <v>37</v>
      </c>
      <c r="C103" s="230">
        <f t="shared" si="4"/>
        <v>7555.75</v>
      </c>
      <c r="D103" s="17"/>
      <c r="E103" s="9"/>
      <c r="F103" s="9"/>
      <c r="G103" s="9"/>
      <c r="H103" s="9"/>
      <c r="I103" s="6"/>
      <c r="J103" s="230">
        <v>37</v>
      </c>
      <c r="K103" s="230">
        <f t="shared" si="5"/>
        <v>7709.75</v>
      </c>
      <c r="L103" s="17"/>
      <c r="M103" s="9"/>
      <c r="N103" s="9"/>
      <c r="O103" s="9"/>
      <c r="P103" s="113"/>
    </row>
    <row r="104" spans="1:16" x14ac:dyDescent="0.2">
      <c r="B104" s="227">
        <v>38</v>
      </c>
      <c r="C104" s="230">
        <f t="shared" si="4"/>
        <v>7559.25</v>
      </c>
      <c r="D104" s="17"/>
      <c r="E104" s="9"/>
      <c r="F104" s="9"/>
      <c r="G104" s="9"/>
      <c r="H104" s="9"/>
      <c r="I104" s="6"/>
      <c r="J104" s="230">
        <v>38</v>
      </c>
      <c r="K104" s="230">
        <f t="shared" si="5"/>
        <v>7713.25</v>
      </c>
      <c r="L104" s="17"/>
      <c r="M104" s="9"/>
      <c r="N104" s="9"/>
      <c r="O104" s="9"/>
      <c r="P104" s="113"/>
    </row>
    <row r="105" spans="1:16" x14ac:dyDescent="0.2">
      <c r="B105" s="227">
        <v>39</v>
      </c>
      <c r="C105" s="230">
        <f t="shared" si="4"/>
        <v>7562.75</v>
      </c>
      <c r="D105" s="17"/>
      <c r="E105" s="9"/>
      <c r="F105" s="9"/>
      <c r="G105" s="9"/>
      <c r="H105" s="9"/>
      <c r="I105" s="6"/>
      <c r="J105" s="230">
        <v>39</v>
      </c>
      <c r="K105" s="230">
        <f t="shared" si="5"/>
        <v>7716.75</v>
      </c>
      <c r="L105" s="17"/>
      <c r="M105" s="9"/>
      <c r="N105" s="9"/>
      <c r="O105" s="9"/>
      <c r="P105" s="113"/>
    </row>
    <row r="106" spans="1:16" ht="13.5" thickBot="1" x14ac:dyDescent="0.25">
      <c r="B106" s="228">
        <v>40</v>
      </c>
      <c r="C106" s="231">
        <f t="shared" si="4"/>
        <v>7566.25</v>
      </c>
      <c r="D106" s="173"/>
      <c r="E106" s="174"/>
      <c r="F106" s="174"/>
      <c r="G106" s="174"/>
      <c r="H106" s="174"/>
      <c r="I106" s="81"/>
      <c r="J106" s="231">
        <v>40</v>
      </c>
      <c r="K106" s="231">
        <f t="shared" si="5"/>
        <v>7720.25</v>
      </c>
      <c r="L106" s="173"/>
      <c r="M106" s="174"/>
      <c r="N106" s="174"/>
      <c r="O106" s="174"/>
      <c r="P106" s="184"/>
    </row>
    <row r="107" spans="1:16" x14ac:dyDescent="0.2">
      <c r="A107" s="412">
        <v>6</v>
      </c>
      <c r="B107" s="83"/>
      <c r="C107" s="83"/>
      <c r="D107" s="141"/>
      <c r="E107" s="432" t="s">
        <v>154</v>
      </c>
      <c r="F107" s="433"/>
      <c r="G107" s="433" t="s">
        <v>160</v>
      </c>
      <c r="H107" s="433"/>
      <c r="I107" s="106" t="s">
        <v>143</v>
      </c>
      <c r="J107" s="433" t="s">
        <v>157</v>
      </c>
      <c r="K107" s="433"/>
      <c r="L107" s="107" t="s">
        <v>428</v>
      </c>
      <c r="M107" s="83"/>
      <c r="N107" s="83"/>
      <c r="O107" s="83"/>
      <c r="P107" s="83"/>
    </row>
    <row r="108" spans="1:16" ht="16.5" thickBot="1" x14ac:dyDescent="0.3">
      <c r="A108" s="413"/>
      <c r="B108" s="83"/>
      <c r="C108" s="83"/>
      <c r="D108" s="142"/>
      <c r="E108" s="414" t="s">
        <v>153</v>
      </c>
      <c r="F108" s="415"/>
      <c r="G108" s="415"/>
      <c r="H108" s="415"/>
      <c r="I108" s="415"/>
      <c r="J108" s="415"/>
      <c r="K108" s="415"/>
      <c r="L108" s="417"/>
      <c r="M108" s="83"/>
      <c r="N108" s="83"/>
      <c r="O108" s="83"/>
      <c r="P108" s="83"/>
    </row>
    <row r="109" spans="1:16" ht="13.5" thickBot="1" x14ac:dyDescent="0.25">
      <c r="B109" s="92" t="s">
        <v>111</v>
      </c>
      <c r="C109" s="93" t="s">
        <v>112</v>
      </c>
      <c r="D109" s="94" t="s">
        <v>113</v>
      </c>
      <c r="E109" s="95" t="s">
        <v>114</v>
      </c>
      <c r="F109" s="95" t="s">
        <v>115</v>
      </c>
      <c r="G109" s="95" t="s">
        <v>116</v>
      </c>
      <c r="H109" s="96" t="s">
        <v>117</v>
      </c>
      <c r="I109" s="75"/>
      <c r="J109" s="92" t="s">
        <v>111</v>
      </c>
      <c r="K109" s="93" t="s">
        <v>118</v>
      </c>
      <c r="L109" s="94" t="s">
        <v>113</v>
      </c>
      <c r="M109" s="95" t="s">
        <v>114</v>
      </c>
      <c r="N109" s="95" t="s">
        <v>115</v>
      </c>
      <c r="O109" s="95" t="s">
        <v>116</v>
      </c>
      <c r="P109" s="96" t="s">
        <v>117</v>
      </c>
    </row>
    <row r="110" spans="1:16" x14ac:dyDescent="0.2">
      <c r="B110" s="226">
        <v>1</v>
      </c>
      <c r="C110" s="229">
        <f>SUM(7575-147.875+1.75)</f>
        <v>7428.875</v>
      </c>
      <c r="D110" s="66"/>
      <c r="E110" s="100"/>
      <c r="F110" s="100"/>
      <c r="G110" s="100"/>
      <c r="H110" s="211"/>
      <c r="I110" s="6"/>
      <c r="J110" s="229">
        <v>1</v>
      </c>
      <c r="K110" s="229">
        <f>SUM(7575+6.125+1.75)</f>
        <v>7582.875</v>
      </c>
      <c r="L110" s="66"/>
      <c r="M110" s="100"/>
      <c r="N110" s="100"/>
      <c r="O110" s="100"/>
      <c r="P110" s="212"/>
    </row>
    <row r="111" spans="1:16" x14ac:dyDescent="0.2">
      <c r="B111" s="227">
        <v>2</v>
      </c>
      <c r="C111" s="230">
        <f t="shared" ref="C111:C174" si="6">SUM(C110+1.75)</f>
        <v>7430.625</v>
      </c>
      <c r="D111" s="20"/>
      <c r="E111" s="4"/>
      <c r="F111" s="4"/>
      <c r="G111" s="4"/>
      <c r="H111" s="9"/>
      <c r="I111" s="6"/>
      <c r="J111" s="230">
        <v>2</v>
      </c>
      <c r="K111" s="230">
        <f t="shared" ref="K111:K174" si="7">SUM(K110+1.75)</f>
        <v>7584.625</v>
      </c>
      <c r="L111" s="20"/>
      <c r="M111" s="4"/>
      <c r="N111" s="4"/>
      <c r="O111" s="4"/>
      <c r="P111" s="113"/>
    </row>
    <row r="112" spans="1:16" x14ac:dyDescent="0.2">
      <c r="B112" s="227">
        <v>3</v>
      </c>
      <c r="C112" s="230">
        <f t="shared" si="6"/>
        <v>7432.375</v>
      </c>
      <c r="D112" s="20"/>
      <c r="E112" s="4"/>
      <c r="F112" s="4"/>
      <c r="G112" s="4"/>
      <c r="H112" s="9"/>
      <c r="I112" s="6"/>
      <c r="J112" s="230">
        <v>3</v>
      </c>
      <c r="K112" s="230">
        <f t="shared" si="7"/>
        <v>7586.375</v>
      </c>
      <c r="L112" s="20"/>
      <c r="M112" s="4"/>
      <c r="N112" s="4"/>
      <c r="O112" s="4"/>
      <c r="P112" s="113"/>
    </row>
    <row r="113" spans="2:16" x14ac:dyDescent="0.2">
      <c r="B113" s="227">
        <v>4</v>
      </c>
      <c r="C113" s="230">
        <f t="shared" si="6"/>
        <v>7434.125</v>
      </c>
      <c r="D113" s="20"/>
      <c r="E113" s="4"/>
      <c r="F113" s="4"/>
      <c r="G113" s="4"/>
      <c r="H113" s="9"/>
      <c r="I113" s="6"/>
      <c r="J113" s="230">
        <v>4</v>
      </c>
      <c r="K113" s="230">
        <f t="shared" si="7"/>
        <v>7588.125</v>
      </c>
      <c r="L113" s="20"/>
      <c r="M113" s="4"/>
      <c r="N113" s="4"/>
      <c r="O113" s="4"/>
      <c r="P113" s="113"/>
    </row>
    <row r="114" spans="2:16" x14ac:dyDescent="0.2">
      <c r="B114" s="227">
        <v>5</v>
      </c>
      <c r="C114" s="230">
        <f t="shared" si="6"/>
        <v>7435.875</v>
      </c>
      <c r="D114" s="17"/>
      <c r="E114" s="9"/>
      <c r="F114" s="9"/>
      <c r="G114" s="9"/>
      <c r="H114" s="9"/>
      <c r="I114" s="6"/>
      <c r="J114" s="230">
        <v>5</v>
      </c>
      <c r="K114" s="230">
        <f t="shared" si="7"/>
        <v>7589.875</v>
      </c>
      <c r="L114" s="17"/>
      <c r="M114" s="9"/>
      <c r="N114" s="9"/>
      <c r="O114" s="9"/>
      <c r="P114" s="113"/>
    </row>
    <row r="115" spans="2:16" x14ac:dyDescent="0.2">
      <c r="B115" s="227">
        <v>6</v>
      </c>
      <c r="C115" s="230">
        <f t="shared" si="6"/>
        <v>7437.625</v>
      </c>
      <c r="D115" s="17"/>
      <c r="E115" s="9"/>
      <c r="F115" s="9"/>
      <c r="G115" s="9"/>
      <c r="H115" s="9"/>
      <c r="I115" s="6"/>
      <c r="J115" s="230">
        <v>6</v>
      </c>
      <c r="K115" s="230">
        <f t="shared" si="7"/>
        <v>7591.625</v>
      </c>
      <c r="L115" s="17"/>
      <c r="M115" s="9"/>
      <c r="N115" s="9"/>
      <c r="O115" s="9"/>
      <c r="P115" s="113"/>
    </row>
    <row r="116" spans="2:16" x14ac:dyDescent="0.2">
      <c r="B116" s="227">
        <v>7</v>
      </c>
      <c r="C116" s="230">
        <f t="shared" si="6"/>
        <v>7439.375</v>
      </c>
      <c r="D116" s="17"/>
      <c r="E116" s="9"/>
      <c r="F116" s="9"/>
      <c r="G116" s="9"/>
      <c r="H116" s="9"/>
      <c r="I116" s="6"/>
      <c r="J116" s="230">
        <v>7</v>
      </c>
      <c r="K116" s="230">
        <f t="shared" si="7"/>
        <v>7593.375</v>
      </c>
      <c r="L116" s="17"/>
      <c r="M116" s="9"/>
      <c r="N116" s="9"/>
      <c r="O116" s="9"/>
      <c r="P116" s="113"/>
    </row>
    <row r="117" spans="2:16" x14ac:dyDescent="0.2">
      <c r="B117" s="227">
        <v>8</v>
      </c>
      <c r="C117" s="230">
        <f t="shared" si="6"/>
        <v>7441.125</v>
      </c>
      <c r="D117" s="17"/>
      <c r="E117" s="9"/>
      <c r="F117" s="9"/>
      <c r="G117" s="9"/>
      <c r="H117" s="9"/>
      <c r="I117" s="6"/>
      <c r="J117" s="230">
        <v>8</v>
      </c>
      <c r="K117" s="230">
        <f t="shared" si="7"/>
        <v>7595.125</v>
      </c>
      <c r="L117" s="17"/>
      <c r="M117" s="9"/>
      <c r="N117" s="9"/>
      <c r="O117" s="9"/>
      <c r="P117" s="113"/>
    </row>
    <row r="118" spans="2:16" x14ac:dyDescent="0.2">
      <c r="B118" s="227">
        <v>9</v>
      </c>
      <c r="C118" s="230">
        <f t="shared" si="6"/>
        <v>7442.875</v>
      </c>
      <c r="D118" s="17"/>
      <c r="E118" s="9"/>
      <c r="F118" s="9"/>
      <c r="G118" s="9"/>
      <c r="H118" s="9"/>
      <c r="I118" s="6"/>
      <c r="J118" s="230">
        <v>9</v>
      </c>
      <c r="K118" s="230">
        <f t="shared" si="7"/>
        <v>7596.875</v>
      </c>
      <c r="L118" s="17"/>
      <c r="M118" s="9"/>
      <c r="N118" s="9"/>
      <c r="O118" s="9"/>
      <c r="P118" s="113"/>
    </row>
    <row r="119" spans="2:16" x14ac:dyDescent="0.2">
      <c r="B119" s="227">
        <v>10</v>
      </c>
      <c r="C119" s="230">
        <f t="shared" si="6"/>
        <v>7444.625</v>
      </c>
      <c r="D119" s="17"/>
      <c r="E119" s="9"/>
      <c r="F119" s="9"/>
      <c r="G119" s="9"/>
      <c r="H119" s="9"/>
      <c r="I119" s="6"/>
      <c r="J119" s="230">
        <v>10</v>
      </c>
      <c r="K119" s="230">
        <f t="shared" si="7"/>
        <v>7598.625</v>
      </c>
      <c r="L119" s="17"/>
      <c r="M119" s="9"/>
      <c r="N119" s="9"/>
      <c r="O119" s="9"/>
      <c r="P119" s="113"/>
    </row>
    <row r="120" spans="2:16" x14ac:dyDescent="0.2">
      <c r="B120" s="227">
        <v>11</v>
      </c>
      <c r="C120" s="230">
        <f t="shared" si="6"/>
        <v>7446.375</v>
      </c>
      <c r="D120" s="17"/>
      <c r="E120" s="9"/>
      <c r="F120" s="9"/>
      <c r="G120" s="9"/>
      <c r="H120" s="9"/>
      <c r="I120" s="6"/>
      <c r="J120" s="230">
        <v>11</v>
      </c>
      <c r="K120" s="230">
        <f t="shared" si="7"/>
        <v>7600.375</v>
      </c>
      <c r="L120" s="17"/>
      <c r="M120" s="9"/>
      <c r="N120" s="9"/>
      <c r="O120" s="9"/>
      <c r="P120" s="113"/>
    </row>
    <row r="121" spans="2:16" x14ac:dyDescent="0.2">
      <c r="B121" s="227">
        <v>12</v>
      </c>
      <c r="C121" s="230">
        <f t="shared" si="6"/>
        <v>7448.125</v>
      </c>
      <c r="D121" s="17"/>
      <c r="E121" s="9"/>
      <c r="F121" s="9"/>
      <c r="G121" s="9"/>
      <c r="H121" s="9"/>
      <c r="I121" s="6"/>
      <c r="J121" s="230">
        <v>12</v>
      </c>
      <c r="K121" s="230">
        <f t="shared" si="7"/>
        <v>7602.125</v>
      </c>
      <c r="L121" s="17"/>
      <c r="M121" s="9"/>
      <c r="N121" s="9"/>
      <c r="O121" s="9"/>
      <c r="P121" s="113"/>
    </row>
    <row r="122" spans="2:16" x14ac:dyDescent="0.2">
      <c r="B122" s="227">
        <v>13</v>
      </c>
      <c r="C122" s="230">
        <f t="shared" si="6"/>
        <v>7449.875</v>
      </c>
      <c r="D122" s="17"/>
      <c r="E122" s="9"/>
      <c r="F122" s="9"/>
      <c r="G122" s="9"/>
      <c r="H122" s="9"/>
      <c r="I122" s="6"/>
      <c r="J122" s="230">
        <v>13</v>
      </c>
      <c r="K122" s="230">
        <f t="shared" si="7"/>
        <v>7603.875</v>
      </c>
      <c r="L122" s="17"/>
      <c r="M122" s="9"/>
      <c r="N122" s="9"/>
      <c r="O122" s="9"/>
      <c r="P122" s="113"/>
    </row>
    <row r="123" spans="2:16" x14ac:dyDescent="0.2">
      <c r="B123" s="227">
        <v>14</v>
      </c>
      <c r="C123" s="230">
        <f t="shared" si="6"/>
        <v>7451.625</v>
      </c>
      <c r="D123" s="17"/>
      <c r="E123" s="9"/>
      <c r="F123" s="9"/>
      <c r="G123" s="9"/>
      <c r="H123" s="9"/>
      <c r="I123" s="6"/>
      <c r="J123" s="230">
        <v>14</v>
      </c>
      <c r="K123" s="230">
        <f t="shared" si="7"/>
        <v>7605.625</v>
      </c>
      <c r="L123" s="17"/>
      <c r="M123" s="9"/>
      <c r="N123" s="9"/>
      <c r="O123" s="9"/>
      <c r="P123" s="113"/>
    </row>
    <row r="124" spans="2:16" x14ac:dyDescent="0.2">
      <c r="B124" s="227">
        <v>15</v>
      </c>
      <c r="C124" s="230">
        <f t="shared" si="6"/>
        <v>7453.375</v>
      </c>
      <c r="D124" s="17"/>
      <c r="E124" s="9"/>
      <c r="F124" s="9"/>
      <c r="G124" s="9"/>
      <c r="H124" s="9"/>
      <c r="I124" s="6"/>
      <c r="J124" s="230">
        <v>15</v>
      </c>
      <c r="K124" s="230">
        <f t="shared" si="7"/>
        <v>7607.375</v>
      </c>
      <c r="L124" s="17"/>
      <c r="M124" s="9"/>
      <c r="N124" s="9"/>
      <c r="O124" s="9"/>
      <c r="P124" s="113"/>
    </row>
    <row r="125" spans="2:16" x14ac:dyDescent="0.2">
      <c r="B125" s="227">
        <v>16</v>
      </c>
      <c r="C125" s="230">
        <f t="shared" si="6"/>
        <v>7455.125</v>
      </c>
      <c r="D125" s="17"/>
      <c r="E125" s="9"/>
      <c r="F125" s="9"/>
      <c r="G125" s="9"/>
      <c r="H125" s="9"/>
      <c r="I125" s="6"/>
      <c r="J125" s="230">
        <v>16</v>
      </c>
      <c r="K125" s="230">
        <f t="shared" si="7"/>
        <v>7609.125</v>
      </c>
      <c r="L125" s="17"/>
      <c r="M125" s="9"/>
      <c r="N125" s="9"/>
      <c r="O125" s="9"/>
      <c r="P125" s="113"/>
    </row>
    <row r="126" spans="2:16" x14ac:dyDescent="0.2">
      <c r="B126" s="227">
        <v>17</v>
      </c>
      <c r="C126" s="230">
        <f t="shared" si="6"/>
        <v>7456.875</v>
      </c>
      <c r="D126" s="17"/>
      <c r="E126" s="9"/>
      <c r="F126" s="9"/>
      <c r="G126" s="9"/>
      <c r="H126" s="9"/>
      <c r="I126" s="6"/>
      <c r="J126" s="230">
        <v>17</v>
      </c>
      <c r="K126" s="230">
        <f t="shared" si="7"/>
        <v>7610.875</v>
      </c>
      <c r="L126" s="17"/>
      <c r="M126" s="9"/>
      <c r="N126" s="9"/>
      <c r="O126" s="9"/>
      <c r="P126" s="113"/>
    </row>
    <row r="127" spans="2:16" x14ac:dyDescent="0.2">
      <c r="B127" s="227">
        <v>18</v>
      </c>
      <c r="C127" s="230">
        <f t="shared" si="6"/>
        <v>7458.625</v>
      </c>
      <c r="D127" s="17"/>
      <c r="E127" s="9"/>
      <c r="F127" s="9"/>
      <c r="G127" s="9"/>
      <c r="H127" s="9"/>
      <c r="I127" s="6"/>
      <c r="J127" s="230">
        <v>18</v>
      </c>
      <c r="K127" s="230">
        <f t="shared" si="7"/>
        <v>7612.625</v>
      </c>
      <c r="L127" s="17"/>
      <c r="M127" s="9"/>
      <c r="N127" s="9"/>
      <c r="O127" s="9"/>
      <c r="P127" s="113"/>
    </row>
    <row r="128" spans="2:16" x14ac:dyDescent="0.2">
      <c r="B128" s="227">
        <v>19</v>
      </c>
      <c r="C128" s="230">
        <f t="shared" si="6"/>
        <v>7460.375</v>
      </c>
      <c r="D128" s="17"/>
      <c r="E128" s="9"/>
      <c r="F128" s="9"/>
      <c r="G128" s="9"/>
      <c r="H128" s="9"/>
      <c r="I128" s="6"/>
      <c r="J128" s="230">
        <v>19</v>
      </c>
      <c r="K128" s="230">
        <f t="shared" si="7"/>
        <v>7614.375</v>
      </c>
      <c r="L128" s="17"/>
      <c r="M128" s="9"/>
      <c r="N128" s="9"/>
      <c r="O128" s="9"/>
      <c r="P128" s="113"/>
    </row>
    <row r="129" spans="2:16" x14ac:dyDescent="0.2">
      <c r="B129" s="227">
        <v>20</v>
      </c>
      <c r="C129" s="230">
        <f t="shared" si="6"/>
        <v>7462.125</v>
      </c>
      <c r="D129" s="17"/>
      <c r="E129" s="9"/>
      <c r="F129" s="9"/>
      <c r="G129" s="9"/>
      <c r="H129" s="9"/>
      <c r="I129" s="6"/>
      <c r="J129" s="230">
        <v>20</v>
      </c>
      <c r="K129" s="230">
        <f t="shared" si="7"/>
        <v>7616.125</v>
      </c>
      <c r="L129" s="17"/>
      <c r="M129" s="9"/>
      <c r="N129" s="9"/>
      <c r="O129" s="9"/>
      <c r="P129" s="113"/>
    </row>
    <row r="130" spans="2:16" x14ac:dyDescent="0.2">
      <c r="B130" s="227">
        <v>21</v>
      </c>
      <c r="C130" s="230">
        <f t="shared" si="6"/>
        <v>7463.875</v>
      </c>
      <c r="D130" s="17"/>
      <c r="E130" s="9"/>
      <c r="F130" s="9"/>
      <c r="G130" s="9"/>
      <c r="H130" s="9"/>
      <c r="I130" s="6"/>
      <c r="J130" s="230">
        <v>21</v>
      </c>
      <c r="K130" s="230">
        <f t="shared" si="7"/>
        <v>7617.875</v>
      </c>
      <c r="L130" s="17"/>
      <c r="M130" s="9"/>
      <c r="N130" s="9"/>
      <c r="O130" s="9"/>
      <c r="P130" s="113"/>
    </row>
    <row r="131" spans="2:16" x14ac:dyDescent="0.2">
      <c r="B131" s="227">
        <v>22</v>
      </c>
      <c r="C131" s="230">
        <f t="shared" si="6"/>
        <v>7465.625</v>
      </c>
      <c r="D131" s="17"/>
      <c r="E131" s="9"/>
      <c r="F131" s="9"/>
      <c r="G131" s="9"/>
      <c r="H131" s="9"/>
      <c r="I131" s="6"/>
      <c r="J131" s="230">
        <v>22</v>
      </c>
      <c r="K131" s="230">
        <f t="shared" si="7"/>
        <v>7619.625</v>
      </c>
      <c r="L131" s="17"/>
      <c r="M131" s="9"/>
      <c r="N131" s="9"/>
      <c r="O131" s="9"/>
      <c r="P131" s="113"/>
    </row>
    <row r="132" spans="2:16" x14ac:dyDescent="0.2">
      <c r="B132" s="227">
        <v>23</v>
      </c>
      <c r="C132" s="230">
        <f t="shared" si="6"/>
        <v>7467.375</v>
      </c>
      <c r="D132" s="17"/>
      <c r="E132" s="9"/>
      <c r="F132" s="9"/>
      <c r="G132" s="9"/>
      <c r="H132" s="9"/>
      <c r="I132" s="6"/>
      <c r="J132" s="230">
        <v>23</v>
      </c>
      <c r="K132" s="230">
        <f t="shared" si="7"/>
        <v>7621.375</v>
      </c>
      <c r="L132" s="17"/>
      <c r="M132" s="9"/>
      <c r="N132" s="9"/>
      <c r="O132" s="9"/>
      <c r="P132" s="113"/>
    </row>
    <row r="133" spans="2:16" x14ac:dyDescent="0.2">
      <c r="B133" s="227">
        <v>24</v>
      </c>
      <c r="C133" s="230">
        <f t="shared" si="6"/>
        <v>7469.125</v>
      </c>
      <c r="D133" s="17"/>
      <c r="E133" s="9"/>
      <c r="F133" s="9"/>
      <c r="G133" s="9"/>
      <c r="H133" s="9"/>
      <c r="I133" s="6"/>
      <c r="J133" s="230">
        <v>24</v>
      </c>
      <c r="K133" s="230">
        <f t="shared" si="7"/>
        <v>7623.125</v>
      </c>
      <c r="L133" s="17"/>
      <c r="M133" s="9"/>
      <c r="N133" s="9"/>
      <c r="O133" s="9"/>
      <c r="P133" s="113"/>
    </row>
    <row r="134" spans="2:16" x14ac:dyDescent="0.2">
      <c r="B134" s="227">
        <v>25</v>
      </c>
      <c r="C134" s="230">
        <f t="shared" si="6"/>
        <v>7470.875</v>
      </c>
      <c r="D134" s="17"/>
      <c r="E134" s="9"/>
      <c r="F134" s="9"/>
      <c r="G134" s="9"/>
      <c r="H134" s="9"/>
      <c r="I134" s="6"/>
      <c r="J134" s="230">
        <v>25</v>
      </c>
      <c r="K134" s="230">
        <f t="shared" si="7"/>
        <v>7624.875</v>
      </c>
      <c r="L134" s="17"/>
      <c r="M134" s="9"/>
      <c r="N134" s="9"/>
      <c r="O134" s="9"/>
      <c r="P134" s="113"/>
    </row>
    <row r="135" spans="2:16" x14ac:dyDescent="0.2">
      <c r="B135" s="227">
        <v>26</v>
      </c>
      <c r="C135" s="230">
        <f t="shared" si="6"/>
        <v>7472.625</v>
      </c>
      <c r="D135" s="17"/>
      <c r="E135" s="9"/>
      <c r="F135" s="9"/>
      <c r="G135" s="9"/>
      <c r="H135" s="9"/>
      <c r="I135" s="6"/>
      <c r="J135" s="230">
        <v>26</v>
      </c>
      <c r="K135" s="230">
        <f t="shared" si="7"/>
        <v>7626.625</v>
      </c>
      <c r="L135" s="17"/>
      <c r="M135" s="9"/>
      <c r="N135" s="9"/>
      <c r="O135" s="9"/>
      <c r="P135" s="113"/>
    </row>
    <row r="136" spans="2:16" x14ac:dyDescent="0.2">
      <c r="B136" s="227">
        <v>27</v>
      </c>
      <c r="C136" s="230">
        <f t="shared" si="6"/>
        <v>7474.375</v>
      </c>
      <c r="D136" s="17"/>
      <c r="E136" s="9"/>
      <c r="F136" s="9"/>
      <c r="G136" s="9"/>
      <c r="H136" s="9"/>
      <c r="I136" s="6"/>
      <c r="J136" s="230">
        <v>27</v>
      </c>
      <c r="K136" s="230">
        <f t="shared" si="7"/>
        <v>7628.375</v>
      </c>
      <c r="L136" s="17"/>
      <c r="M136" s="9"/>
      <c r="N136" s="9"/>
      <c r="O136" s="9"/>
      <c r="P136" s="113"/>
    </row>
    <row r="137" spans="2:16" x14ac:dyDescent="0.2">
      <c r="B137" s="227">
        <v>28</v>
      </c>
      <c r="C137" s="230">
        <f t="shared" si="6"/>
        <v>7476.125</v>
      </c>
      <c r="D137" s="17"/>
      <c r="E137" s="9"/>
      <c r="F137" s="9"/>
      <c r="G137" s="9"/>
      <c r="H137" s="9"/>
      <c r="I137" s="6"/>
      <c r="J137" s="230">
        <v>28</v>
      </c>
      <c r="K137" s="230">
        <f t="shared" si="7"/>
        <v>7630.125</v>
      </c>
      <c r="L137" s="17"/>
      <c r="M137" s="9"/>
      <c r="N137" s="9"/>
      <c r="O137" s="9"/>
      <c r="P137" s="113"/>
    </row>
    <row r="138" spans="2:16" x14ac:dyDescent="0.2">
      <c r="B138" s="227">
        <v>29</v>
      </c>
      <c r="C138" s="230">
        <f t="shared" si="6"/>
        <v>7477.875</v>
      </c>
      <c r="D138" s="17"/>
      <c r="E138" s="9"/>
      <c r="F138" s="9"/>
      <c r="G138" s="9"/>
      <c r="H138" s="9"/>
      <c r="I138" s="6"/>
      <c r="J138" s="230">
        <v>29</v>
      </c>
      <c r="K138" s="230">
        <f t="shared" si="7"/>
        <v>7631.875</v>
      </c>
      <c r="L138" s="17"/>
      <c r="M138" s="9"/>
      <c r="N138" s="9"/>
      <c r="O138" s="9"/>
      <c r="P138" s="113"/>
    </row>
    <row r="139" spans="2:16" x14ac:dyDescent="0.2">
      <c r="B139" s="227">
        <v>30</v>
      </c>
      <c r="C139" s="230">
        <f t="shared" si="6"/>
        <v>7479.625</v>
      </c>
      <c r="D139" s="17"/>
      <c r="E139" s="9"/>
      <c r="F139" s="9"/>
      <c r="G139" s="9"/>
      <c r="H139" s="9"/>
      <c r="I139" s="6"/>
      <c r="J139" s="230">
        <v>30</v>
      </c>
      <c r="K139" s="230">
        <f t="shared" si="7"/>
        <v>7633.625</v>
      </c>
      <c r="L139" s="17"/>
      <c r="M139" s="9"/>
      <c r="N139" s="9"/>
      <c r="O139" s="9"/>
      <c r="P139" s="113"/>
    </row>
    <row r="140" spans="2:16" x14ac:dyDescent="0.2">
      <c r="B140" s="227">
        <v>31</v>
      </c>
      <c r="C140" s="230">
        <f t="shared" si="6"/>
        <v>7481.375</v>
      </c>
      <c r="D140" s="17"/>
      <c r="E140" s="9"/>
      <c r="F140" s="9"/>
      <c r="G140" s="9"/>
      <c r="H140" s="9"/>
      <c r="I140" s="6"/>
      <c r="J140" s="230">
        <v>31</v>
      </c>
      <c r="K140" s="230">
        <f t="shared" si="7"/>
        <v>7635.375</v>
      </c>
      <c r="L140" s="17"/>
      <c r="M140" s="9"/>
      <c r="N140" s="9"/>
      <c r="O140" s="9"/>
      <c r="P140" s="113"/>
    </row>
    <row r="141" spans="2:16" x14ac:dyDescent="0.2">
      <c r="B141" s="227">
        <v>32</v>
      </c>
      <c r="C141" s="230">
        <f t="shared" si="6"/>
        <v>7483.125</v>
      </c>
      <c r="D141" s="17"/>
      <c r="E141" s="9"/>
      <c r="F141" s="9"/>
      <c r="G141" s="9"/>
      <c r="H141" s="9"/>
      <c r="I141" s="6"/>
      <c r="J141" s="230">
        <v>32</v>
      </c>
      <c r="K141" s="230">
        <f t="shared" si="7"/>
        <v>7637.125</v>
      </c>
      <c r="L141" s="17"/>
      <c r="M141" s="9"/>
      <c r="N141" s="9"/>
      <c r="O141" s="9"/>
      <c r="P141" s="113"/>
    </row>
    <row r="142" spans="2:16" x14ac:dyDescent="0.2">
      <c r="B142" s="227">
        <v>33</v>
      </c>
      <c r="C142" s="230">
        <f t="shared" si="6"/>
        <v>7484.875</v>
      </c>
      <c r="D142" s="17"/>
      <c r="E142" s="9"/>
      <c r="F142" s="9"/>
      <c r="G142" s="9"/>
      <c r="H142" s="9"/>
      <c r="I142" s="6"/>
      <c r="J142" s="230">
        <v>33</v>
      </c>
      <c r="K142" s="230">
        <f t="shared" si="7"/>
        <v>7638.875</v>
      </c>
      <c r="L142" s="17"/>
      <c r="M142" s="9"/>
      <c r="N142" s="9"/>
      <c r="O142" s="9"/>
      <c r="P142" s="113"/>
    </row>
    <row r="143" spans="2:16" x14ac:dyDescent="0.2">
      <c r="B143" s="227">
        <v>34</v>
      </c>
      <c r="C143" s="230">
        <f t="shared" si="6"/>
        <v>7486.625</v>
      </c>
      <c r="D143" s="17"/>
      <c r="E143" s="9"/>
      <c r="F143" s="9"/>
      <c r="G143" s="9"/>
      <c r="H143" s="9"/>
      <c r="I143" s="6"/>
      <c r="J143" s="230">
        <v>34</v>
      </c>
      <c r="K143" s="230">
        <f t="shared" si="7"/>
        <v>7640.625</v>
      </c>
      <c r="L143" s="17"/>
      <c r="M143" s="9"/>
      <c r="N143" s="9"/>
      <c r="O143" s="9"/>
      <c r="P143" s="113"/>
    </row>
    <row r="144" spans="2:16" x14ac:dyDescent="0.2">
      <c r="B144" s="227">
        <v>35</v>
      </c>
      <c r="C144" s="230">
        <f t="shared" si="6"/>
        <v>7488.375</v>
      </c>
      <c r="D144" s="17"/>
      <c r="E144" s="9"/>
      <c r="F144" s="9"/>
      <c r="G144" s="9"/>
      <c r="H144" s="9"/>
      <c r="I144" s="6"/>
      <c r="J144" s="230">
        <v>35</v>
      </c>
      <c r="K144" s="230">
        <f t="shared" si="7"/>
        <v>7642.375</v>
      </c>
      <c r="L144" s="17"/>
      <c r="M144" s="9"/>
      <c r="N144" s="9"/>
      <c r="O144" s="9"/>
      <c r="P144" s="113"/>
    </row>
    <row r="145" spans="2:16" x14ac:dyDescent="0.2">
      <c r="B145" s="227">
        <v>36</v>
      </c>
      <c r="C145" s="230">
        <f t="shared" si="6"/>
        <v>7490.125</v>
      </c>
      <c r="D145" s="17"/>
      <c r="E145" s="9"/>
      <c r="F145" s="9"/>
      <c r="G145" s="9"/>
      <c r="H145" s="9"/>
      <c r="I145" s="6"/>
      <c r="J145" s="230">
        <v>36</v>
      </c>
      <c r="K145" s="230">
        <f t="shared" si="7"/>
        <v>7644.125</v>
      </c>
      <c r="L145" s="17"/>
      <c r="M145" s="9"/>
      <c r="N145" s="9"/>
      <c r="O145" s="9"/>
      <c r="P145" s="113"/>
    </row>
    <row r="146" spans="2:16" x14ac:dyDescent="0.2">
      <c r="B146" s="227">
        <v>37</v>
      </c>
      <c r="C146" s="230">
        <f t="shared" si="6"/>
        <v>7491.875</v>
      </c>
      <c r="D146" s="17"/>
      <c r="E146" s="9"/>
      <c r="F146" s="9"/>
      <c r="G146" s="9"/>
      <c r="H146" s="9"/>
      <c r="I146" s="6"/>
      <c r="J146" s="230">
        <v>37</v>
      </c>
      <c r="K146" s="230">
        <f t="shared" si="7"/>
        <v>7645.875</v>
      </c>
      <c r="L146" s="17"/>
      <c r="M146" s="9"/>
      <c r="N146" s="9"/>
      <c r="O146" s="9"/>
      <c r="P146" s="113"/>
    </row>
    <row r="147" spans="2:16" x14ac:dyDescent="0.2">
      <c r="B147" s="227">
        <v>38</v>
      </c>
      <c r="C147" s="230">
        <f t="shared" si="6"/>
        <v>7493.625</v>
      </c>
      <c r="D147" s="17"/>
      <c r="E147" s="9"/>
      <c r="F147" s="9"/>
      <c r="G147" s="9"/>
      <c r="H147" s="9"/>
      <c r="I147" s="6"/>
      <c r="J147" s="230">
        <v>38</v>
      </c>
      <c r="K147" s="230">
        <f t="shared" si="7"/>
        <v>7647.625</v>
      </c>
      <c r="L147" s="17"/>
      <c r="M147" s="9"/>
      <c r="N147" s="9"/>
      <c r="O147" s="9"/>
      <c r="P147" s="113"/>
    </row>
    <row r="148" spans="2:16" x14ac:dyDescent="0.2">
      <c r="B148" s="227">
        <v>39</v>
      </c>
      <c r="C148" s="230">
        <f t="shared" si="6"/>
        <v>7495.375</v>
      </c>
      <c r="D148" s="17"/>
      <c r="E148" s="9"/>
      <c r="F148" s="9"/>
      <c r="G148" s="9"/>
      <c r="H148" s="9"/>
      <c r="I148" s="6"/>
      <c r="J148" s="230">
        <v>39</v>
      </c>
      <c r="K148" s="230">
        <f t="shared" si="7"/>
        <v>7649.375</v>
      </c>
      <c r="L148" s="17"/>
      <c r="M148" s="9"/>
      <c r="N148" s="9"/>
      <c r="O148" s="9"/>
      <c r="P148" s="113"/>
    </row>
    <row r="149" spans="2:16" x14ac:dyDescent="0.2">
      <c r="B149" s="227">
        <v>40</v>
      </c>
      <c r="C149" s="230">
        <f t="shared" si="6"/>
        <v>7497.125</v>
      </c>
      <c r="D149" s="17"/>
      <c r="E149" s="9"/>
      <c r="F149" s="9"/>
      <c r="G149" s="9"/>
      <c r="H149" s="9"/>
      <c r="I149" s="6"/>
      <c r="J149" s="230">
        <v>40</v>
      </c>
      <c r="K149" s="230">
        <f t="shared" si="7"/>
        <v>7651.125</v>
      </c>
      <c r="L149" s="17"/>
      <c r="M149" s="9"/>
      <c r="N149" s="9"/>
      <c r="O149" s="9"/>
      <c r="P149" s="113"/>
    </row>
    <row r="150" spans="2:16" x14ac:dyDescent="0.2">
      <c r="B150" s="227">
        <v>41</v>
      </c>
      <c r="C150" s="230">
        <f t="shared" si="6"/>
        <v>7498.875</v>
      </c>
      <c r="D150" s="17"/>
      <c r="E150" s="9"/>
      <c r="F150" s="9"/>
      <c r="G150" s="9"/>
      <c r="H150" s="9"/>
      <c r="I150" s="6"/>
      <c r="J150" s="230">
        <v>41</v>
      </c>
      <c r="K150" s="230">
        <f t="shared" si="7"/>
        <v>7652.875</v>
      </c>
      <c r="L150" s="17"/>
      <c r="M150" s="9"/>
      <c r="N150" s="9"/>
      <c r="O150" s="9"/>
      <c r="P150" s="113"/>
    </row>
    <row r="151" spans="2:16" x14ac:dyDescent="0.2">
      <c r="B151" s="227">
        <v>42</v>
      </c>
      <c r="C151" s="230">
        <f t="shared" si="6"/>
        <v>7500.625</v>
      </c>
      <c r="D151" s="17"/>
      <c r="E151" s="9"/>
      <c r="F151" s="9"/>
      <c r="G151" s="9"/>
      <c r="H151" s="9"/>
      <c r="I151" s="6"/>
      <c r="J151" s="230">
        <v>42</v>
      </c>
      <c r="K151" s="230">
        <f t="shared" si="7"/>
        <v>7654.625</v>
      </c>
      <c r="L151" s="17"/>
      <c r="M151" s="9"/>
      <c r="N151" s="9"/>
      <c r="O151" s="9"/>
      <c r="P151" s="113"/>
    </row>
    <row r="152" spans="2:16" x14ac:dyDescent="0.2">
      <c r="B152" s="227">
        <v>43</v>
      </c>
      <c r="C152" s="230">
        <f t="shared" si="6"/>
        <v>7502.375</v>
      </c>
      <c r="D152" s="17"/>
      <c r="E152" s="9"/>
      <c r="F152" s="9"/>
      <c r="G152" s="9"/>
      <c r="H152" s="9"/>
      <c r="I152" s="6"/>
      <c r="J152" s="230">
        <v>43</v>
      </c>
      <c r="K152" s="230">
        <f t="shared" si="7"/>
        <v>7656.375</v>
      </c>
      <c r="L152" s="17"/>
      <c r="M152" s="9"/>
      <c r="N152" s="9"/>
      <c r="O152" s="9"/>
      <c r="P152" s="113"/>
    </row>
    <row r="153" spans="2:16" x14ac:dyDescent="0.2">
      <c r="B153" s="227">
        <v>44</v>
      </c>
      <c r="C153" s="230">
        <f t="shared" si="6"/>
        <v>7504.125</v>
      </c>
      <c r="D153" s="17"/>
      <c r="E153" s="9"/>
      <c r="F153" s="9"/>
      <c r="G153" s="9"/>
      <c r="H153" s="9"/>
      <c r="I153" s="6"/>
      <c r="J153" s="230">
        <v>44</v>
      </c>
      <c r="K153" s="230">
        <f t="shared" si="7"/>
        <v>7658.125</v>
      </c>
      <c r="L153" s="17"/>
      <c r="M153" s="9"/>
      <c r="N153" s="9"/>
      <c r="O153" s="9"/>
      <c r="P153" s="113"/>
    </row>
    <row r="154" spans="2:16" x14ac:dyDescent="0.2">
      <c r="B154" s="227">
        <v>45</v>
      </c>
      <c r="C154" s="230">
        <f t="shared" si="6"/>
        <v>7505.875</v>
      </c>
      <c r="D154" s="17"/>
      <c r="E154" s="9"/>
      <c r="F154" s="9"/>
      <c r="G154" s="9"/>
      <c r="H154" s="9"/>
      <c r="I154" s="6"/>
      <c r="J154" s="230">
        <v>45</v>
      </c>
      <c r="K154" s="230">
        <f t="shared" si="7"/>
        <v>7659.875</v>
      </c>
      <c r="L154" s="17"/>
      <c r="M154" s="9"/>
      <c r="N154" s="9"/>
      <c r="O154" s="9"/>
      <c r="P154" s="113"/>
    </row>
    <row r="155" spans="2:16" x14ac:dyDescent="0.2">
      <c r="B155" s="227">
        <v>46</v>
      </c>
      <c r="C155" s="230">
        <f t="shared" si="6"/>
        <v>7507.625</v>
      </c>
      <c r="D155" s="17"/>
      <c r="E155" s="9"/>
      <c r="F155" s="9"/>
      <c r="G155" s="9"/>
      <c r="H155" s="9"/>
      <c r="I155" s="6"/>
      <c r="J155" s="230">
        <v>46</v>
      </c>
      <c r="K155" s="230">
        <f t="shared" si="7"/>
        <v>7661.625</v>
      </c>
      <c r="L155" s="17"/>
      <c r="M155" s="9"/>
      <c r="N155" s="9"/>
      <c r="O155" s="9"/>
      <c r="P155" s="113"/>
    </row>
    <row r="156" spans="2:16" x14ac:dyDescent="0.2">
      <c r="B156" s="227">
        <v>47</v>
      </c>
      <c r="C156" s="230">
        <f t="shared" si="6"/>
        <v>7509.375</v>
      </c>
      <c r="D156" s="17"/>
      <c r="E156" s="9"/>
      <c r="F156" s="9"/>
      <c r="G156" s="9"/>
      <c r="H156" s="9"/>
      <c r="I156" s="6"/>
      <c r="J156" s="230">
        <v>47</v>
      </c>
      <c r="K156" s="230">
        <f t="shared" si="7"/>
        <v>7663.375</v>
      </c>
      <c r="L156" s="17"/>
      <c r="M156" s="9"/>
      <c r="N156" s="9"/>
      <c r="O156" s="9"/>
      <c r="P156" s="113"/>
    </row>
    <row r="157" spans="2:16" x14ac:dyDescent="0.2">
      <c r="B157" s="227">
        <v>48</v>
      </c>
      <c r="C157" s="230">
        <f t="shared" si="6"/>
        <v>7511.125</v>
      </c>
      <c r="D157" s="17"/>
      <c r="E157" s="9"/>
      <c r="F157" s="9"/>
      <c r="G157" s="9"/>
      <c r="H157" s="9"/>
      <c r="I157" s="6"/>
      <c r="J157" s="230">
        <v>48</v>
      </c>
      <c r="K157" s="230">
        <f t="shared" si="7"/>
        <v>7665.125</v>
      </c>
      <c r="L157" s="17"/>
      <c r="M157" s="9"/>
      <c r="N157" s="9"/>
      <c r="O157" s="9"/>
      <c r="P157" s="113"/>
    </row>
    <row r="158" spans="2:16" x14ac:dyDescent="0.2">
      <c r="B158" s="227">
        <v>49</v>
      </c>
      <c r="C158" s="230">
        <f t="shared" si="6"/>
        <v>7512.875</v>
      </c>
      <c r="D158" s="17"/>
      <c r="E158" s="9"/>
      <c r="F158" s="9"/>
      <c r="G158" s="9"/>
      <c r="H158" s="9"/>
      <c r="I158" s="6"/>
      <c r="J158" s="230">
        <v>49</v>
      </c>
      <c r="K158" s="230">
        <f t="shared" si="7"/>
        <v>7666.875</v>
      </c>
      <c r="L158" s="17"/>
      <c r="M158" s="9"/>
      <c r="N158" s="9"/>
      <c r="O158" s="9"/>
      <c r="P158" s="113"/>
    </row>
    <row r="159" spans="2:16" x14ac:dyDescent="0.2">
      <c r="B159" s="227">
        <v>50</v>
      </c>
      <c r="C159" s="230">
        <f t="shared" si="6"/>
        <v>7514.625</v>
      </c>
      <c r="D159" s="17"/>
      <c r="E159" s="9"/>
      <c r="F159" s="9"/>
      <c r="G159" s="9"/>
      <c r="H159" s="9"/>
      <c r="I159" s="6"/>
      <c r="J159" s="230">
        <v>50</v>
      </c>
      <c r="K159" s="230">
        <f t="shared" si="7"/>
        <v>7668.625</v>
      </c>
      <c r="L159" s="17"/>
      <c r="M159" s="9"/>
      <c r="N159" s="9"/>
      <c r="O159" s="9"/>
      <c r="P159" s="113"/>
    </row>
    <row r="160" spans="2:16" x14ac:dyDescent="0.2">
      <c r="B160" s="227">
        <v>51</v>
      </c>
      <c r="C160" s="230">
        <f t="shared" si="6"/>
        <v>7516.375</v>
      </c>
      <c r="D160" s="17"/>
      <c r="E160" s="9"/>
      <c r="F160" s="9"/>
      <c r="G160" s="9"/>
      <c r="H160" s="9"/>
      <c r="I160" s="6"/>
      <c r="J160" s="230">
        <v>51</v>
      </c>
      <c r="K160" s="230">
        <f t="shared" si="7"/>
        <v>7670.375</v>
      </c>
      <c r="L160" s="17"/>
      <c r="M160" s="9"/>
      <c r="N160" s="9"/>
      <c r="O160" s="9"/>
      <c r="P160" s="113"/>
    </row>
    <row r="161" spans="2:16" x14ac:dyDescent="0.2">
      <c r="B161" s="227">
        <v>52</v>
      </c>
      <c r="C161" s="230">
        <f t="shared" si="6"/>
        <v>7518.125</v>
      </c>
      <c r="D161" s="17"/>
      <c r="E161" s="9"/>
      <c r="F161" s="9"/>
      <c r="G161" s="9"/>
      <c r="H161" s="9"/>
      <c r="I161" s="6"/>
      <c r="J161" s="230">
        <v>52</v>
      </c>
      <c r="K161" s="230">
        <f t="shared" si="7"/>
        <v>7672.125</v>
      </c>
      <c r="L161" s="17"/>
      <c r="M161" s="9"/>
      <c r="N161" s="9"/>
      <c r="O161" s="9"/>
      <c r="P161" s="113"/>
    </row>
    <row r="162" spans="2:16" x14ac:dyDescent="0.2">
      <c r="B162" s="227">
        <v>53</v>
      </c>
      <c r="C162" s="230">
        <f t="shared" si="6"/>
        <v>7519.875</v>
      </c>
      <c r="D162" s="17"/>
      <c r="E162" s="9"/>
      <c r="F162" s="9"/>
      <c r="G162" s="9"/>
      <c r="H162" s="9"/>
      <c r="I162" s="6"/>
      <c r="J162" s="230">
        <v>53</v>
      </c>
      <c r="K162" s="230">
        <f t="shared" si="7"/>
        <v>7673.875</v>
      </c>
      <c r="L162" s="17"/>
      <c r="M162" s="9"/>
      <c r="N162" s="9"/>
      <c r="O162" s="9"/>
      <c r="P162" s="113"/>
    </row>
    <row r="163" spans="2:16" x14ac:dyDescent="0.2">
      <c r="B163" s="227">
        <v>54</v>
      </c>
      <c r="C163" s="230">
        <f t="shared" si="6"/>
        <v>7521.625</v>
      </c>
      <c r="D163" s="17"/>
      <c r="E163" s="9"/>
      <c r="F163" s="9"/>
      <c r="G163" s="9"/>
      <c r="H163" s="9"/>
      <c r="I163" s="6"/>
      <c r="J163" s="230">
        <v>54</v>
      </c>
      <c r="K163" s="230">
        <f t="shared" si="7"/>
        <v>7675.625</v>
      </c>
      <c r="L163" s="17"/>
      <c r="M163" s="9"/>
      <c r="N163" s="9"/>
      <c r="O163" s="9"/>
      <c r="P163" s="113"/>
    </row>
    <row r="164" spans="2:16" x14ac:dyDescent="0.2">
      <c r="B164" s="227">
        <v>55</v>
      </c>
      <c r="C164" s="230">
        <f t="shared" si="6"/>
        <v>7523.375</v>
      </c>
      <c r="D164" s="17"/>
      <c r="E164" s="9"/>
      <c r="F164" s="9"/>
      <c r="G164" s="9"/>
      <c r="H164" s="9"/>
      <c r="I164" s="6"/>
      <c r="J164" s="230">
        <v>55</v>
      </c>
      <c r="K164" s="230">
        <f t="shared" si="7"/>
        <v>7677.375</v>
      </c>
      <c r="L164" s="17"/>
      <c r="M164" s="9"/>
      <c r="N164" s="9"/>
      <c r="O164" s="9"/>
      <c r="P164" s="113"/>
    </row>
    <row r="165" spans="2:16" x14ac:dyDescent="0.2">
      <c r="B165" s="227">
        <v>56</v>
      </c>
      <c r="C165" s="230">
        <f t="shared" si="6"/>
        <v>7525.125</v>
      </c>
      <c r="D165" s="17"/>
      <c r="E165" s="9"/>
      <c r="F165" s="9"/>
      <c r="G165" s="9"/>
      <c r="H165" s="9"/>
      <c r="I165" s="6"/>
      <c r="J165" s="230">
        <v>56</v>
      </c>
      <c r="K165" s="230">
        <f t="shared" si="7"/>
        <v>7679.125</v>
      </c>
      <c r="L165" s="17"/>
      <c r="M165" s="9"/>
      <c r="N165" s="9"/>
      <c r="O165" s="9"/>
      <c r="P165" s="113"/>
    </row>
    <row r="166" spans="2:16" x14ac:dyDescent="0.2">
      <c r="B166" s="227">
        <v>57</v>
      </c>
      <c r="C166" s="230">
        <f t="shared" si="6"/>
        <v>7526.875</v>
      </c>
      <c r="D166" s="17"/>
      <c r="E166" s="9"/>
      <c r="F166" s="9"/>
      <c r="G166" s="9"/>
      <c r="H166" s="9"/>
      <c r="I166" s="6"/>
      <c r="J166" s="230">
        <v>57</v>
      </c>
      <c r="K166" s="230">
        <f t="shared" si="7"/>
        <v>7680.875</v>
      </c>
      <c r="L166" s="17"/>
      <c r="M166" s="9"/>
      <c r="N166" s="9"/>
      <c r="O166" s="9"/>
      <c r="P166" s="113"/>
    </row>
    <row r="167" spans="2:16" x14ac:dyDescent="0.2">
      <c r="B167" s="227">
        <v>58</v>
      </c>
      <c r="C167" s="230">
        <f t="shared" si="6"/>
        <v>7528.625</v>
      </c>
      <c r="D167" s="17"/>
      <c r="E167" s="9"/>
      <c r="F167" s="9"/>
      <c r="G167" s="9"/>
      <c r="H167" s="9"/>
      <c r="I167" s="6"/>
      <c r="J167" s="230">
        <v>58</v>
      </c>
      <c r="K167" s="230">
        <f t="shared" si="7"/>
        <v>7682.625</v>
      </c>
      <c r="L167" s="17"/>
      <c r="M167" s="9"/>
      <c r="N167" s="9"/>
      <c r="O167" s="9"/>
      <c r="P167" s="113"/>
    </row>
    <row r="168" spans="2:16" x14ac:dyDescent="0.2">
      <c r="B168" s="227">
        <v>59</v>
      </c>
      <c r="C168" s="230">
        <f t="shared" si="6"/>
        <v>7530.375</v>
      </c>
      <c r="D168" s="17"/>
      <c r="E168" s="9"/>
      <c r="F168" s="9"/>
      <c r="G168" s="9"/>
      <c r="H168" s="9"/>
      <c r="I168" s="6"/>
      <c r="J168" s="230">
        <v>59</v>
      </c>
      <c r="K168" s="230">
        <f t="shared" si="7"/>
        <v>7684.375</v>
      </c>
      <c r="L168" s="17"/>
      <c r="M168" s="9"/>
      <c r="N168" s="9"/>
      <c r="O168" s="9"/>
      <c r="P168" s="113"/>
    </row>
    <row r="169" spans="2:16" x14ac:dyDescent="0.2">
      <c r="B169" s="227">
        <v>60</v>
      </c>
      <c r="C169" s="230">
        <f t="shared" si="6"/>
        <v>7532.125</v>
      </c>
      <c r="D169" s="17"/>
      <c r="E169" s="9"/>
      <c r="F169" s="9"/>
      <c r="G169" s="9"/>
      <c r="H169" s="9"/>
      <c r="I169" s="6"/>
      <c r="J169" s="230">
        <v>60</v>
      </c>
      <c r="K169" s="230">
        <f t="shared" si="7"/>
        <v>7686.125</v>
      </c>
      <c r="L169" s="17"/>
      <c r="M169" s="9"/>
      <c r="N169" s="9"/>
      <c r="O169" s="9"/>
      <c r="P169" s="113"/>
    </row>
    <row r="170" spans="2:16" x14ac:dyDescent="0.2">
      <c r="B170" s="227">
        <v>61</v>
      </c>
      <c r="C170" s="230">
        <f t="shared" si="6"/>
        <v>7533.875</v>
      </c>
      <c r="D170" s="17"/>
      <c r="E170" s="9"/>
      <c r="F170" s="9"/>
      <c r="G170" s="9"/>
      <c r="H170" s="9"/>
      <c r="I170" s="6"/>
      <c r="J170" s="230">
        <v>61</v>
      </c>
      <c r="K170" s="230">
        <f t="shared" si="7"/>
        <v>7687.875</v>
      </c>
      <c r="L170" s="17"/>
      <c r="M170" s="9"/>
      <c r="N170" s="9"/>
      <c r="O170" s="9"/>
      <c r="P170" s="113"/>
    </row>
    <row r="171" spans="2:16" x14ac:dyDescent="0.2">
      <c r="B171" s="227">
        <v>62</v>
      </c>
      <c r="C171" s="230">
        <f t="shared" si="6"/>
        <v>7535.625</v>
      </c>
      <c r="D171" s="17"/>
      <c r="E171" s="9"/>
      <c r="F171" s="9"/>
      <c r="G171" s="9"/>
      <c r="H171" s="9"/>
      <c r="I171" s="6"/>
      <c r="J171" s="230">
        <v>62</v>
      </c>
      <c r="K171" s="230">
        <f t="shared" si="7"/>
        <v>7689.625</v>
      </c>
      <c r="L171" s="17"/>
      <c r="M171" s="9"/>
      <c r="N171" s="9"/>
      <c r="O171" s="9"/>
      <c r="P171" s="113"/>
    </row>
    <row r="172" spans="2:16" x14ac:dyDescent="0.2">
      <c r="B172" s="227">
        <v>63</v>
      </c>
      <c r="C172" s="230">
        <f t="shared" si="6"/>
        <v>7537.375</v>
      </c>
      <c r="D172" s="17"/>
      <c r="E172" s="9"/>
      <c r="F172" s="9"/>
      <c r="G172" s="9"/>
      <c r="H172" s="9"/>
      <c r="I172" s="6"/>
      <c r="J172" s="230">
        <v>63</v>
      </c>
      <c r="K172" s="230">
        <f t="shared" si="7"/>
        <v>7691.375</v>
      </c>
      <c r="L172" s="17"/>
      <c r="M172" s="9"/>
      <c r="N172" s="9"/>
      <c r="O172" s="9"/>
      <c r="P172" s="113"/>
    </row>
    <row r="173" spans="2:16" x14ac:dyDescent="0.2">
      <c r="B173" s="227">
        <v>64</v>
      </c>
      <c r="C173" s="230">
        <f t="shared" si="6"/>
        <v>7539.125</v>
      </c>
      <c r="D173" s="17"/>
      <c r="E173" s="9"/>
      <c r="F173" s="9"/>
      <c r="G173" s="9"/>
      <c r="H173" s="9"/>
      <c r="I173" s="6"/>
      <c r="J173" s="230">
        <v>64</v>
      </c>
      <c r="K173" s="230">
        <f t="shared" si="7"/>
        <v>7693.125</v>
      </c>
      <c r="L173" s="17"/>
      <c r="M173" s="9"/>
      <c r="N173" s="9"/>
      <c r="O173" s="9"/>
      <c r="P173" s="113"/>
    </row>
    <row r="174" spans="2:16" x14ac:dyDescent="0.2">
      <c r="B174" s="227">
        <v>65</v>
      </c>
      <c r="C174" s="230">
        <f t="shared" si="6"/>
        <v>7540.875</v>
      </c>
      <c r="D174" s="17"/>
      <c r="E174" s="9"/>
      <c r="F174" s="9"/>
      <c r="G174" s="9"/>
      <c r="H174" s="9"/>
      <c r="I174" s="6"/>
      <c r="J174" s="230">
        <v>65</v>
      </c>
      <c r="K174" s="230">
        <f t="shared" si="7"/>
        <v>7694.875</v>
      </c>
      <c r="L174" s="17"/>
      <c r="M174" s="9"/>
      <c r="N174" s="9"/>
      <c r="O174" s="9"/>
      <c r="P174" s="113"/>
    </row>
    <row r="175" spans="2:16" x14ac:dyDescent="0.2">
      <c r="B175" s="227">
        <v>66</v>
      </c>
      <c r="C175" s="230">
        <f t="shared" ref="C175:C189" si="8">SUM(C174+1.75)</f>
        <v>7542.625</v>
      </c>
      <c r="D175" s="17"/>
      <c r="E175" s="9"/>
      <c r="F175" s="9"/>
      <c r="G175" s="9"/>
      <c r="H175" s="9"/>
      <c r="I175" s="6"/>
      <c r="J175" s="230">
        <v>66</v>
      </c>
      <c r="K175" s="230">
        <f t="shared" ref="K175:K189" si="9">SUM(K174+1.75)</f>
        <v>7696.625</v>
      </c>
      <c r="L175" s="17"/>
      <c r="M175" s="9"/>
      <c r="N175" s="9"/>
      <c r="O175" s="9"/>
      <c r="P175" s="113"/>
    </row>
    <row r="176" spans="2:16" x14ac:dyDescent="0.2">
      <c r="B176" s="227">
        <v>67</v>
      </c>
      <c r="C176" s="230">
        <f t="shared" si="8"/>
        <v>7544.375</v>
      </c>
      <c r="D176" s="17"/>
      <c r="E176" s="9"/>
      <c r="F176" s="9"/>
      <c r="G176" s="9"/>
      <c r="H176" s="9"/>
      <c r="I176" s="6"/>
      <c r="J176" s="230">
        <v>67</v>
      </c>
      <c r="K176" s="230">
        <f t="shared" si="9"/>
        <v>7698.375</v>
      </c>
      <c r="L176" s="17"/>
      <c r="M176" s="9"/>
      <c r="N176" s="9"/>
      <c r="O176" s="9"/>
      <c r="P176" s="113"/>
    </row>
    <row r="177" spans="2:16" x14ac:dyDescent="0.2">
      <c r="B177" s="227">
        <v>68</v>
      </c>
      <c r="C177" s="230">
        <f t="shared" si="8"/>
        <v>7546.125</v>
      </c>
      <c r="D177" s="17"/>
      <c r="E177" s="9"/>
      <c r="F177" s="9"/>
      <c r="G177" s="9"/>
      <c r="H177" s="9"/>
      <c r="I177" s="6"/>
      <c r="J177" s="230">
        <v>68</v>
      </c>
      <c r="K177" s="230">
        <f t="shared" si="9"/>
        <v>7700.125</v>
      </c>
      <c r="L177" s="17"/>
      <c r="M177" s="9"/>
      <c r="N177" s="9"/>
      <c r="O177" s="9"/>
      <c r="P177" s="113"/>
    </row>
    <row r="178" spans="2:16" x14ac:dyDescent="0.2">
      <c r="B178" s="227">
        <v>69</v>
      </c>
      <c r="C178" s="230">
        <f t="shared" si="8"/>
        <v>7547.875</v>
      </c>
      <c r="D178" s="17"/>
      <c r="E178" s="9"/>
      <c r="F178" s="9"/>
      <c r="G178" s="9"/>
      <c r="H178" s="9"/>
      <c r="I178" s="6"/>
      <c r="J178" s="230">
        <v>69</v>
      </c>
      <c r="K178" s="230">
        <f t="shared" si="9"/>
        <v>7701.875</v>
      </c>
      <c r="L178" s="17"/>
      <c r="M178" s="9"/>
      <c r="N178" s="9"/>
      <c r="O178" s="9"/>
      <c r="P178" s="113"/>
    </row>
    <row r="179" spans="2:16" x14ac:dyDescent="0.2">
      <c r="B179" s="227">
        <v>70</v>
      </c>
      <c r="C179" s="230">
        <f t="shared" si="8"/>
        <v>7549.625</v>
      </c>
      <c r="D179" s="17"/>
      <c r="E179" s="9"/>
      <c r="F179" s="9"/>
      <c r="G179" s="9"/>
      <c r="H179" s="9"/>
      <c r="I179" s="6"/>
      <c r="J179" s="230">
        <v>70</v>
      </c>
      <c r="K179" s="230">
        <f t="shared" si="9"/>
        <v>7703.625</v>
      </c>
      <c r="L179" s="17"/>
      <c r="M179" s="9"/>
      <c r="N179" s="9"/>
      <c r="O179" s="9"/>
      <c r="P179" s="113"/>
    </row>
    <row r="180" spans="2:16" x14ac:dyDescent="0.2">
      <c r="B180" s="227">
        <v>71</v>
      </c>
      <c r="C180" s="230">
        <f t="shared" si="8"/>
        <v>7551.375</v>
      </c>
      <c r="D180" s="17"/>
      <c r="E180" s="9"/>
      <c r="F180" s="9"/>
      <c r="G180" s="9"/>
      <c r="H180" s="9"/>
      <c r="I180" s="6"/>
      <c r="J180" s="230">
        <v>71</v>
      </c>
      <c r="K180" s="230">
        <f t="shared" si="9"/>
        <v>7705.375</v>
      </c>
      <c r="L180" s="17"/>
      <c r="M180" s="9"/>
      <c r="N180" s="9"/>
      <c r="O180" s="9"/>
      <c r="P180" s="113"/>
    </row>
    <row r="181" spans="2:16" x14ac:dyDescent="0.2">
      <c r="B181" s="227">
        <v>72</v>
      </c>
      <c r="C181" s="230">
        <f t="shared" si="8"/>
        <v>7553.125</v>
      </c>
      <c r="D181" s="17"/>
      <c r="E181" s="9"/>
      <c r="F181" s="9"/>
      <c r="G181" s="9"/>
      <c r="H181" s="9"/>
      <c r="I181" s="6"/>
      <c r="J181" s="230">
        <v>72</v>
      </c>
      <c r="K181" s="230">
        <f t="shared" si="9"/>
        <v>7707.125</v>
      </c>
      <c r="L181" s="17"/>
      <c r="M181" s="9"/>
      <c r="N181" s="9"/>
      <c r="O181" s="9"/>
      <c r="P181" s="113"/>
    </row>
    <row r="182" spans="2:16" x14ac:dyDescent="0.2">
      <c r="B182" s="227">
        <v>73</v>
      </c>
      <c r="C182" s="230">
        <f t="shared" si="8"/>
        <v>7554.875</v>
      </c>
      <c r="D182" s="17"/>
      <c r="E182" s="9"/>
      <c r="F182" s="9"/>
      <c r="G182" s="9"/>
      <c r="H182" s="9"/>
      <c r="I182" s="6"/>
      <c r="J182" s="230">
        <v>73</v>
      </c>
      <c r="K182" s="230">
        <f t="shared" si="9"/>
        <v>7708.875</v>
      </c>
      <c r="L182" s="17"/>
      <c r="M182" s="9"/>
      <c r="N182" s="9"/>
      <c r="O182" s="9"/>
      <c r="P182" s="113"/>
    </row>
    <row r="183" spans="2:16" x14ac:dyDescent="0.2">
      <c r="B183" s="227">
        <v>74</v>
      </c>
      <c r="C183" s="230">
        <f t="shared" si="8"/>
        <v>7556.625</v>
      </c>
      <c r="D183" s="17"/>
      <c r="E183" s="9"/>
      <c r="F183" s="9"/>
      <c r="G183" s="9"/>
      <c r="H183" s="9"/>
      <c r="I183" s="6"/>
      <c r="J183" s="230">
        <v>74</v>
      </c>
      <c r="K183" s="230">
        <f t="shared" si="9"/>
        <v>7710.625</v>
      </c>
      <c r="L183" s="17"/>
      <c r="M183" s="9"/>
      <c r="N183" s="9"/>
      <c r="O183" s="9"/>
      <c r="P183" s="113"/>
    </row>
    <row r="184" spans="2:16" x14ac:dyDescent="0.2">
      <c r="B184" s="227">
        <v>75</v>
      </c>
      <c r="C184" s="230">
        <f t="shared" si="8"/>
        <v>7558.375</v>
      </c>
      <c r="D184" s="17"/>
      <c r="E184" s="9"/>
      <c r="F184" s="9"/>
      <c r="G184" s="9"/>
      <c r="H184" s="9"/>
      <c r="I184" s="6"/>
      <c r="J184" s="230">
        <v>75</v>
      </c>
      <c r="K184" s="230">
        <f t="shared" si="9"/>
        <v>7712.375</v>
      </c>
      <c r="L184" s="17"/>
      <c r="M184" s="9"/>
      <c r="N184" s="9"/>
      <c r="O184" s="9"/>
      <c r="P184" s="113"/>
    </row>
    <row r="185" spans="2:16" x14ac:dyDescent="0.2">
      <c r="B185" s="227">
        <v>76</v>
      </c>
      <c r="C185" s="230">
        <f t="shared" si="8"/>
        <v>7560.125</v>
      </c>
      <c r="D185" s="17"/>
      <c r="E185" s="9"/>
      <c r="F185" s="9"/>
      <c r="G185" s="9"/>
      <c r="H185" s="9"/>
      <c r="I185" s="6"/>
      <c r="J185" s="230">
        <v>76</v>
      </c>
      <c r="K185" s="230">
        <f t="shared" si="9"/>
        <v>7714.125</v>
      </c>
      <c r="L185" s="17"/>
      <c r="M185" s="9"/>
      <c r="N185" s="9"/>
      <c r="O185" s="9"/>
      <c r="P185" s="113"/>
    </row>
    <row r="186" spans="2:16" x14ac:dyDescent="0.2">
      <c r="B186" s="227">
        <v>77</v>
      </c>
      <c r="C186" s="230">
        <f t="shared" si="8"/>
        <v>7561.875</v>
      </c>
      <c r="D186" s="17"/>
      <c r="E186" s="9"/>
      <c r="F186" s="9"/>
      <c r="G186" s="9"/>
      <c r="H186" s="9"/>
      <c r="I186" s="6"/>
      <c r="J186" s="230">
        <v>77</v>
      </c>
      <c r="K186" s="230">
        <f t="shared" si="9"/>
        <v>7715.875</v>
      </c>
      <c r="L186" s="17"/>
      <c r="M186" s="9"/>
      <c r="N186" s="9"/>
      <c r="O186" s="9"/>
      <c r="P186" s="113"/>
    </row>
    <row r="187" spans="2:16" x14ac:dyDescent="0.2">
      <c r="B187" s="227">
        <v>78</v>
      </c>
      <c r="C187" s="230">
        <f t="shared" si="8"/>
        <v>7563.625</v>
      </c>
      <c r="D187" s="17"/>
      <c r="E187" s="9"/>
      <c r="F187" s="9"/>
      <c r="G187" s="9"/>
      <c r="H187" s="9"/>
      <c r="I187" s="6"/>
      <c r="J187" s="230">
        <v>78</v>
      </c>
      <c r="K187" s="230">
        <f t="shared" si="9"/>
        <v>7717.625</v>
      </c>
      <c r="L187" s="17"/>
      <c r="M187" s="9"/>
      <c r="N187" s="9"/>
      <c r="O187" s="9"/>
      <c r="P187" s="113"/>
    </row>
    <row r="188" spans="2:16" x14ac:dyDescent="0.2">
      <c r="B188" s="227">
        <v>79</v>
      </c>
      <c r="C188" s="230">
        <f t="shared" si="8"/>
        <v>7565.375</v>
      </c>
      <c r="D188" s="17"/>
      <c r="E188" s="9"/>
      <c r="F188" s="9"/>
      <c r="G188" s="9"/>
      <c r="H188" s="9"/>
      <c r="I188" s="6"/>
      <c r="J188" s="230">
        <v>79</v>
      </c>
      <c r="K188" s="230">
        <f t="shared" si="9"/>
        <v>7719.375</v>
      </c>
      <c r="L188" s="17"/>
      <c r="M188" s="9"/>
      <c r="N188" s="9"/>
      <c r="O188" s="9"/>
      <c r="P188" s="113"/>
    </row>
    <row r="189" spans="2:16" ht="13.5" thickBot="1" x14ac:dyDescent="0.25">
      <c r="B189" s="228">
        <v>80</v>
      </c>
      <c r="C189" s="231">
        <f t="shared" si="8"/>
        <v>7567.125</v>
      </c>
      <c r="D189" s="173"/>
      <c r="E189" s="174"/>
      <c r="F189" s="174"/>
      <c r="G189" s="174"/>
      <c r="H189" s="174"/>
      <c r="I189" s="81"/>
      <c r="J189" s="231">
        <v>80</v>
      </c>
      <c r="K189" s="231">
        <f t="shared" si="9"/>
        <v>7721.125</v>
      </c>
      <c r="L189" s="173"/>
      <c r="M189" s="174"/>
      <c r="N189" s="174"/>
      <c r="O189" s="174"/>
      <c r="P189" s="184"/>
    </row>
    <row r="199" spans="2:8" x14ac:dyDescent="0.2">
      <c r="B199" s="6"/>
      <c r="C199" s="6"/>
      <c r="D199" s="27"/>
      <c r="E199" s="6"/>
      <c r="F199" s="6"/>
      <c r="G199" s="6"/>
      <c r="H199" s="6"/>
    </row>
    <row r="200" spans="2:8" x14ac:dyDescent="0.2">
      <c r="B200" s="6"/>
      <c r="C200" s="6"/>
      <c r="D200" s="27"/>
      <c r="E200" s="6"/>
      <c r="F200" s="6"/>
      <c r="G200" s="6"/>
      <c r="H200" s="6"/>
    </row>
    <row r="201" spans="2:8" x14ac:dyDescent="0.2">
      <c r="B201" s="6"/>
      <c r="C201" s="6"/>
      <c r="D201" s="27"/>
      <c r="E201" s="6"/>
      <c r="F201" s="6"/>
      <c r="G201" s="6"/>
      <c r="H201" s="6"/>
    </row>
    <row r="202" spans="2:8" x14ac:dyDescent="0.2">
      <c r="B202" s="6"/>
      <c r="C202" s="6"/>
      <c r="D202" s="27"/>
      <c r="E202" s="6"/>
      <c r="F202" s="6"/>
      <c r="G202" s="6"/>
      <c r="H202" s="6"/>
    </row>
    <row r="203" spans="2:8" x14ac:dyDescent="0.2">
      <c r="B203" s="6"/>
      <c r="C203" s="6"/>
      <c r="D203" s="27"/>
      <c r="E203" s="6"/>
      <c r="F203" s="6"/>
      <c r="G203" s="6"/>
      <c r="H203" s="6"/>
    </row>
    <row r="204" spans="2:8" x14ac:dyDescent="0.2">
      <c r="B204" s="6"/>
      <c r="C204" s="6"/>
      <c r="D204" s="27"/>
      <c r="E204" s="6"/>
      <c r="F204" s="6"/>
      <c r="G204" s="6"/>
      <c r="H204" s="6"/>
    </row>
    <row r="205" spans="2:8" x14ac:dyDescent="0.2">
      <c r="B205" s="6"/>
      <c r="C205" s="6"/>
      <c r="D205" s="27"/>
      <c r="E205" s="6"/>
      <c r="F205" s="6"/>
      <c r="G205" s="6"/>
      <c r="H205" s="6"/>
    </row>
    <row r="206" spans="2:8" x14ac:dyDescent="0.2">
      <c r="B206" s="6"/>
      <c r="C206" s="6"/>
      <c r="D206" s="27"/>
      <c r="E206" s="6"/>
      <c r="F206" s="6"/>
      <c r="G206" s="6"/>
      <c r="H206" s="6"/>
    </row>
    <row r="207" spans="2:8" x14ac:dyDescent="0.2">
      <c r="B207" s="6"/>
      <c r="C207" s="6"/>
      <c r="D207" s="27"/>
      <c r="E207" s="6"/>
      <c r="F207" s="6"/>
      <c r="G207" s="6"/>
      <c r="H207" s="6"/>
    </row>
    <row r="208" spans="2:8" x14ac:dyDescent="0.2">
      <c r="B208" s="6"/>
      <c r="C208" s="6"/>
      <c r="D208" s="27"/>
      <c r="E208" s="6"/>
      <c r="F208" s="6"/>
      <c r="G208" s="6"/>
      <c r="H208" s="6"/>
    </row>
  </sheetData>
  <mergeCells count="34">
    <mergeCell ref="A107:A108"/>
    <mergeCell ref="E7:L7"/>
    <mergeCell ref="E8:L8"/>
    <mergeCell ref="E9:L9"/>
    <mergeCell ref="E10:L10"/>
    <mergeCell ref="E13:F13"/>
    <mergeCell ref="G13:H13"/>
    <mergeCell ref="J13:K13"/>
    <mergeCell ref="E14:L14"/>
    <mergeCell ref="E20:F20"/>
    <mergeCell ref="G20:H20"/>
    <mergeCell ref="J20:K20"/>
    <mergeCell ref="E21:L21"/>
    <mergeCell ref="E41:F41"/>
    <mergeCell ref="G41:H41"/>
    <mergeCell ref="J41:K41"/>
    <mergeCell ref="A13:A14"/>
    <mergeCell ref="A20:A21"/>
    <mergeCell ref="A28:A29"/>
    <mergeCell ref="A41:A42"/>
    <mergeCell ref="A64:A65"/>
    <mergeCell ref="E108:L108"/>
    <mergeCell ref="E28:F28"/>
    <mergeCell ref="G28:H28"/>
    <mergeCell ref="J28:K28"/>
    <mergeCell ref="E29:L29"/>
    <mergeCell ref="E42:L42"/>
    <mergeCell ref="E64:F64"/>
    <mergeCell ref="G64:H64"/>
    <mergeCell ref="J64:K64"/>
    <mergeCell ref="E65:L65"/>
    <mergeCell ref="E107:F107"/>
    <mergeCell ref="G107:H107"/>
    <mergeCell ref="J107:K10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2"/>
  <sheetViews>
    <sheetView topLeftCell="D4" zoomScale="130" zoomScaleNormal="130" workbookViewId="0">
      <selection activeCell="E5" sqref="E5:L5"/>
    </sheetView>
  </sheetViews>
  <sheetFormatPr defaultRowHeight="12.75" x14ac:dyDescent="0.2"/>
  <cols>
    <col min="2" max="2" width="11.5703125" customWidth="1"/>
    <col min="3" max="3" width="19" customWidth="1"/>
    <col min="4" max="4" width="9.140625" style="34" customWidth="1"/>
    <col min="6" max="6" width="12.140625" customWidth="1"/>
    <col min="7" max="7" width="11.5703125" customWidth="1"/>
    <col min="8" max="8" width="33.140625" customWidth="1"/>
    <col min="9" max="9" width="13" customWidth="1"/>
    <col min="10" max="10" width="11.28515625" customWidth="1"/>
    <col min="11" max="11" width="19" customWidth="1"/>
    <col min="12" max="12" width="12.42578125" style="34" customWidth="1"/>
    <col min="16" max="16" width="33.42578125" customWidth="1"/>
  </cols>
  <sheetData>
    <row r="3" spans="1:16" ht="13.5" thickBot="1" x14ac:dyDescent="0.25"/>
    <row r="4" spans="1:16" ht="16.5" thickBot="1" x14ac:dyDescent="0.3">
      <c r="B4" s="108"/>
      <c r="C4" s="151"/>
      <c r="D4" s="152"/>
      <c r="E4" s="153"/>
      <c r="F4" s="153"/>
      <c r="G4" s="153"/>
      <c r="H4" s="153"/>
      <c r="I4" s="153"/>
      <c r="J4" s="153"/>
      <c r="K4" s="153"/>
      <c r="L4" s="154"/>
      <c r="M4" s="109"/>
      <c r="N4" s="109"/>
      <c r="O4" s="109"/>
      <c r="P4" s="110"/>
    </row>
    <row r="5" spans="1:16" ht="15.75" x14ac:dyDescent="0.25">
      <c r="B5" s="155"/>
      <c r="C5" s="84"/>
      <c r="D5" s="90"/>
      <c r="E5" s="420" t="s">
        <v>161</v>
      </c>
      <c r="F5" s="421"/>
      <c r="G5" s="421"/>
      <c r="H5" s="421"/>
      <c r="I5" s="421"/>
      <c r="J5" s="421"/>
      <c r="K5" s="421"/>
      <c r="L5" s="422"/>
      <c r="M5" s="87"/>
      <c r="N5" s="84"/>
      <c r="O5" s="84"/>
      <c r="P5" s="156"/>
    </row>
    <row r="6" spans="1:16" ht="15.75" x14ac:dyDescent="0.25">
      <c r="B6" s="155"/>
      <c r="C6" s="84"/>
      <c r="D6" s="90"/>
      <c r="E6" s="423"/>
      <c r="F6" s="424"/>
      <c r="G6" s="424"/>
      <c r="H6" s="424"/>
      <c r="I6" s="424"/>
      <c r="J6" s="424"/>
      <c r="K6" s="424"/>
      <c r="L6" s="425"/>
      <c r="M6" s="87"/>
      <c r="N6" s="84"/>
      <c r="O6" s="84"/>
      <c r="P6" s="156"/>
    </row>
    <row r="7" spans="1:16" ht="15" x14ac:dyDescent="0.25">
      <c r="B7" s="157"/>
      <c r="C7" s="85"/>
      <c r="D7" s="86"/>
      <c r="E7" s="426" t="s">
        <v>416</v>
      </c>
      <c r="F7" s="427"/>
      <c r="G7" s="427"/>
      <c r="H7" s="427"/>
      <c r="I7" s="427"/>
      <c r="J7" s="427"/>
      <c r="K7" s="427"/>
      <c r="L7" s="428"/>
      <c r="M7" s="87"/>
      <c r="N7" s="84"/>
      <c r="O7" s="84"/>
      <c r="P7" s="156"/>
    </row>
    <row r="8" spans="1:16" ht="15.75" thickBot="1" x14ac:dyDescent="0.3">
      <c r="B8" s="143"/>
      <c r="C8" s="103"/>
      <c r="D8" s="104"/>
      <c r="E8" s="429" t="s">
        <v>9</v>
      </c>
      <c r="F8" s="430"/>
      <c r="G8" s="430"/>
      <c r="H8" s="430"/>
      <c r="I8" s="430"/>
      <c r="J8" s="430"/>
      <c r="K8" s="430"/>
      <c r="L8" s="431"/>
      <c r="M8" s="97"/>
      <c r="N8" s="91"/>
      <c r="O8" s="91"/>
      <c r="P8" s="111"/>
    </row>
    <row r="9" spans="1:16" ht="15" x14ac:dyDescent="0.25">
      <c r="B9" s="157"/>
      <c r="C9" s="85"/>
      <c r="D9" s="85"/>
      <c r="E9" s="126"/>
      <c r="F9" s="126"/>
      <c r="G9" s="126"/>
      <c r="H9" s="126"/>
      <c r="I9" s="126"/>
      <c r="J9" s="126"/>
      <c r="K9" s="126"/>
      <c r="L9" s="126"/>
      <c r="M9" s="84"/>
      <c r="N9" s="84"/>
      <c r="O9" s="84"/>
      <c r="P9" s="156"/>
    </row>
    <row r="10" spans="1:16" ht="15" customHeight="1" thickBot="1" x14ac:dyDescent="0.3">
      <c r="B10" s="122"/>
      <c r="C10" s="123"/>
      <c r="D10" s="123"/>
      <c r="E10" s="158"/>
      <c r="F10" s="158"/>
      <c r="G10" s="158"/>
      <c r="H10" s="158"/>
      <c r="I10" s="158"/>
      <c r="J10" s="158"/>
      <c r="K10" s="158"/>
      <c r="L10" s="158"/>
      <c r="M10" s="159"/>
      <c r="N10" s="159"/>
      <c r="O10" s="159"/>
      <c r="P10" s="160"/>
    </row>
    <row r="11" spans="1:16" x14ac:dyDescent="0.2">
      <c r="A11" s="412">
        <v>1</v>
      </c>
      <c r="B11" s="83"/>
      <c r="C11" s="83"/>
      <c r="D11" s="141"/>
      <c r="E11" s="418" t="s">
        <v>596</v>
      </c>
      <c r="F11" s="419"/>
      <c r="G11" s="419" t="s">
        <v>597</v>
      </c>
      <c r="H11" s="419"/>
      <c r="I11" s="339" t="s">
        <v>165</v>
      </c>
      <c r="J11" s="419" t="s">
        <v>598</v>
      </c>
      <c r="K11" s="419"/>
      <c r="L11" s="89" t="s">
        <v>599</v>
      </c>
      <c r="M11" s="83"/>
      <c r="N11" s="83"/>
      <c r="O11" s="83"/>
      <c r="P11" s="83"/>
    </row>
    <row r="12" spans="1:16" ht="16.5" thickBot="1" x14ac:dyDescent="0.3">
      <c r="A12" s="413"/>
      <c r="B12" s="83"/>
      <c r="C12" s="83"/>
      <c r="D12" s="142"/>
      <c r="E12" s="414" t="s">
        <v>209</v>
      </c>
      <c r="F12" s="415"/>
      <c r="G12" s="415"/>
      <c r="H12" s="415"/>
      <c r="I12" s="415"/>
      <c r="J12" s="415"/>
      <c r="K12" s="415"/>
      <c r="L12" s="417"/>
      <c r="M12" s="83"/>
      <c r="N12" s="83"/>
      <c r="O12" s="83"/>
      <c r="P12" s="83"/>
    </row>
    <row r="13" spans="1:16" x14ac:dyDescent="0.2">
      <c r="B13" s="347" t="s">
        <v>111</v>
      </c>
      <c r="C13" s="348" t="s">
        <v>112</v>
      </c>
      <c r="D13" s="349" t="s">
        <v>113</v>
      </c>
      <c r="E13" s="350" t="s">
        <v>114</v>
      </c>
      <c r="F13" s="350" t="s">
        <v>115</v>
      </c>
      <c r="G13" s="350" t="s">
        <v>116</v>
      </c>
      <c r="H13" s="351" t="s">
        <v>117</v>
      </c>
      <c r="I13" s="75"/>
      <c r="J13" s="347" t="s">
        <v>111</v>
      </c>
      <c r="K13" s="348" t="s">
        <v>118</v>
      </c>
      <c r="L13" s="349" t="s">
        <v>113</v>
      </c>
      <c r="M13" s="350" t="s">
        <v>114</v>
      </c>
      <c r="N13" s="350" t="s">
        <v>115</v>
      </c>
      <c r="O13" s="350" t="s">
        <v>116</v>
      </c>
      <c r="P13" s="327" t="s">
        <v>117</v>
      </c>
    </row>
    <row r="14" spans="1:16" s="340" customFormat="1" ht="114.75" x14ac:dyDescent="0.2">
      <c r="B14" s="357">
        <v>1</v>
      </c>
      <c r="C14" s="259">
        <v>7961</v>
      </c>
      <c r="D14" s="66" t="s">
        <v>7</v>
      </c>
      <c r="E14" s="10"/>
      <c r="F14" s="10"/>
      <c r="G14" s="10"/>
      <c r="H14" s="356" t="s">
        <v>881</v>
      </c>
      <c r="I14" s="56"/>
      <c r="J14" s="357">
        <v>1</v>
      </c>
      <c r="K14" s="259">
        <v>8271</v>
      </c>
      <c r="L14" s="66" t="s">
        <v>7</v>
      </c>
      <c r="M14" s="10"/>
      <c r="N14" s="10"/>
      <c r="O14" s="10"/>
      <c r="P14" s="356" t="s">
        <v>881</v>
      </c>
    </row>
    <row r="15" spans="1:16" s="340" customFormat="1" ht="15" x14ac:dyDescent="0.25">
      <c r="B15" s="355">
        <v>2</v>
      </c>
      <c r="C15" s="230">
        <v>8017</v>
      </c>
      <c r="D15" s="352"/>
      <c r="E15" s="10"/>
      <c r="F15" s="10"/>
      <c r="G15" s="10"/>
      <c r="H15" s="10"/>
      <c r="I15" s="56"/>
      <c r="J15" s="355">
        <v>2</v>
      </c>
      <c r="K15" s="230">
        <v>8327</v>
      </c>
      <c r="L15" s="352"/>
      <c r="M15" s="10"/>
      <c r="N15" s="10"/>
      <c r="O15" s="10"/>
      <c r="P15" s="10"/>
    </row>
    <row r="16" spans="1:16" s="340" customFormat="1" ht="15" x14ac:dyDescent="0.25">
      <c r="B16" s="355">
        <v>3</v>
      </c>
      <c r="C16" s="230">
        <v>8073</v>
      </c>
      <c r="D16" s="352"/>
      <c r="E16" s="10"/>
      <c r="F16" s="10"/>
      <c r="G16" s="10"/>
      <c r="H16" s="10"/>
      <c r="I16" s="56"/>
      <c r="J16" s="355">
        <v>3</v>
      </c>
      <c r="K16" s="230">
        <v>8383</v>
      </c>
      <c r="L16" s="352"/>
      <c r="M16" s="10"/>
      <c r="N16" s="10"/>
      <c r="O16" s="10"/>
      <c r="P16" s="10"/>
    </row>
    <row r="17" spans="1:19" s="340" customFormat="1" ht="15.75" thickBot="1" x14ac:dyDescent="0.3">
      <c r="B17" s="355">
        <v>4</v>
      </c>
      <c r="C17" s="230">
        <v>8129</v>
      </c>
      <c r="D17" s="352"/>
      <c r="E17" s="10"/>
      <c r="F17" s="10"/>
      <c r="G17" s="10"/>
      <c r="H17" s="10"/>
      <c r="I17" s="56"/>
      <c r="J17" s="355">
        <v>4</v>
      </c>
      <c r="K17" s="230">
        <v>8439</v>
      </c>
      <c r="L17" s="352"/>
      <c r="M17" s="10"/>
      <c r="N17" s="10"/>
      <c r="O17" s="10"/>
      <c r="P17" s="10"/>
    </row>
    <row r="18" spans="1:19" x14ac:dyDescent="0.2">
      <c r="A18" s="412">
        <v>2</v>
      </c>
      <c r="B18" s="341"/>
      <c r="C18" s="342"/>
      <c r="D18" s="343"/>
      <c r="E18" s="418" t="s">
        <v>162</v>
      </c>
      <c r="F18" s="419"/>
      <c r="G18" s="419" t="s">
        <v>164</v>
      </c>
      <c r="H18" s="419"/>
      <c r="I18" s="339" t="s">
        <v>165</v>
      </c>
      <c r="J18" s="419" t="s">
        <v>163</v>
      </c>
      <c r="K18" s="419"/>
      <c r="L18" s="89" t="s">
        <v>425</v>
      </c>
      <c r="M18" s="83"/>
      <c r="N18" s="83"/>
      <c r="O18" s="83"/>
      <c r="P18" s="83"/>
    </row>
    <row r="19" spans="1:19" ht="16.5" thickBot="1" x14ac:dyDescent="0.3">
      <c r="A19" s="413"/>
      <c r="B19" s="344"/>
      <c r="C19" s="345"/>
      <c r="D19" s="346"/>
      <c r="E19" s="434" t="s">
        <v>140</v>
      </c>
      <c r="F19" s="416"/>
      <c r="G19" s="416"/>
      <c r="H19" s="416"/>
      <c r="I19" s="416"/>
      <c r="J19" s="415"/>
      <c r="K19" s="415"/>
      <c r="L19" s="417"/>
      <c r="M19" s="83"/>
      <c r="N19" s="83"/>
      <c r="O19" s="83"/>
      <c r="P19" s="83"/>
    </row>
    <row r="20" spans="1:19" ht="13.5" thickBot="1" x14ac:dyDescent="0.25">
      <c r="B20" s="92" t="s">
        <v>111</v>
      </c>
      <c r="C20" s="93" t="s">
        <v>112</v>
      </c>
      <c r="D20" s="98" t="s">
        <v>113</v>
      </c>
      <c r="E20" s="95" t="s">
        <v>114</v>
      </c>
      <c r="F20" s="95" t="s">
        <v>115</v>
      </c>
      <c r="G20" s="95" t="s">
        <v>116</v>
      </c>
      <c r="H20" s="96" t="s">
        <v>117</v>
      </c>
      <c r="I20" s="354"/>
      <c r="J20" s="92" t="s">
        <v>111</v>
      </c>
      <c r="K20" s="93" t="s">
        <v>118</v>
      </c>
      <c r="L20" s="99" t="s">
        <v>113</v>
      </c>
      <c r="M20" s="353" t="s">
        <v>114</v>
      </c>
      <c r="N20" s="95" t="s">
        <v>115</v>
      </c>
      <c r="O20" s="95" t="s">
        <v>116</v>
      </c>
      <c r="P20" s="96" t="s">
        <v>117</v>
      </c>
    </row>
    <row r="21" spans="1:19" s="23" customFormat="1" ht="112.5" customHeight="1" x14ac:dyDescent="0.2">
      <c r="B21" s="220">
        <v>1</v>
      </c>
      <c r="C21" s="221">
        <f>8200-309+B21*28</f>
        <v>7919</v>
      </c>
      <c r="D21" s="66" t="s">
        <v>7</v>
      </c>
      <c r="E21" s="67"/>
      <c r="F21" s="67"/>
      <c r="G21" s="67"/>
      <c r="H21" s="68" t="s">
        <v>853</v>
      </c>
      <c r="I21" s="133"/>
      <c r="J21" s="221">
        <v>1</v>
      </c>
      <c r="K21" s="221">
        <f>8200+1+J21*28</f>
        <v>8229</v>
      </c>
      <c r="L21" s="66" t="s">
        <v>7</v>
      </c>
      <c r="M21" s="67"/>
      <c r="N21" s="67"/>
      <c r="O21" s="67"/>
      <c r="P21" s="178" t="s">
        <v>854</v>
      </c>
    </row>
    <row r="22" spans="1:19" s="23" customFormat="1" ht="218.25" customHeight="1" x14ac:dyDescent="0.2">
      <c r="B22" s="163">
        <v>2</v>
      </c>
      <c r="C22" s="168">
        <f t="shared" ref="C22:C30" si="0">8200-309+B22*28</f>
        <v>7947</v>
      </c>
      <c r="D22" s="20" t="s">
        <v>7</v>
      </c>
      <c r="E22" s="25"/>
      <c r="F22" s="25"/>
      <c r="G22" s="25"/>
      <c r="H22" s="24" t="s">
        <v>851</v>
      </c>
      <c r="I22" s="133"/>
      <c r="J22" s="168">
        <v>2</v>
      </c>
      <c r="K22" s="168">
        <f t="shared" ref="K22:K30" si="1">8200+1+J22*28</f>
        <v>8257</v>
      </c>
      <c r="L22" s="20" t="s">
        <v>7</v>
      </c>
      <c r="M22" s="25"/>
      <c r="N22" s="25"/>
      <c r="O22" s="25"/>
      <c r="P22" s="134" t="s">
        <v>852</v>
      </c>
    </row>
    <row r="23" spans="1:19" ht="38.25" customHeight="1" x14ac:dyDescent="0.2">
      <c r="B23" s="287">
        <v>3</v>
      </c>
      <c r="C23" s="259">
        <f t="shared" si="0"/>
        <v>7975</v>
      </c>
      <c r="D23" s="20" t="s">
        <v>7</v>
      </c>
      <c r="E23" s="4"/>
      <c r="F23" s="4"/>
      <c r="G23" s="4"/>
      <c r="H23" s="29" t="s">
        <v>855</v>
      </c>
      <c r="I23" s="6"/>
      <c r="J23" s="259">
        <v>3</v>
      </c>
      <c r="K23" s="259">
        <f t="shared" si="1"/>
        <v>8285</v>
      </c>
      <c r="L23" s="20" t="s">
        <v>7</v>
      </c>
      <c r="M23" s="4"/>
      <c r="N23" s="4"/>
      <c r="O23" s="4"/>
      <c r="P23" s="179" t="s">
        <v>856</v>
      </c>
    </row>
    <row r="24" spans="1:19" ht="125.25" customHeight="1" x14ac:dyDescent="0.2">
      <c r="B24" s="163">
        <v>4</v>
      </c>
      <c r="C24" s="168">
        <f t="shared" si="0"/>
        <v>8003</v>
      </c>
      <c r="D24" s="17" t="s">
        <v>7</v>
      </c>
      <c r="E24" s="4"/>
      <c r="F24" s="4"/>
      <c r="G24" s="4"/>
      <c r="H24" s="24" t="s">
        <v>849</v>
      </c>
      <c r="I24" s="6"/>
      <c r="J24" s="168">
        <v>4</v>
      </c>
      <c r="K24" s="168">
        <f t="shared" si="1"/>
        <v>8313</v>
      </c>
      <c r="L24" s="17" t="s">
        <v>7</v>
      </c>
      <c r="M24" s="4"/>
      <c r="N24" s="4"/>
      <c r="O24" s="4"/>
      <c r="P24" s="134" t="s">
        <v>850</v>
      </c>
    </row>
    <row r="25" spans="1:19" s="23" customFormat="1" ht="94.5" customHeight="1" x14ac:dyDescent="0.2">
      <c r="B25" s="163">
        <v>5</v>
      </c>
      <c r="C25" s="168">
        <f t="shared" si="0"/>
        <v>8031</v>
      </c>
      <c r="D25" s="17" t="s">
        <v>7</v>
      </c>
      <c r="E25" s="22"/>
      <c r="F25" s="22"/>
      <c r="G25" s="22"/>
      <c r="H25" s="39" t="s">
        <v>773</v>
      </c>
      <c r="I25" s="133"/>
      <c r="J25" s="168">
        <v>5</v>
      </c>
      <c r="K25" s="168">
        <f t="shared" si="1"/>
        <v>8341</v>
      </c>
      <c r="L25" s="17" t="s">
        <v>7</v>
      </c>
      <c r="M25" s="22"/>
      <c r="N25" s="22"/>
      <c r="O25" s="22"/>
      <c r="P25" s="134" t="s">
        <v>774</v>
      </c>
    </row>
    <row r="26" spans="1:19" s="23" customFormat="1" ht="56.25" customHeight="1" x14ac:dyDescent="0.2">
      <c r="B26" s="163">
        <v>6</v>
      </c>
      <c r="C26" s="168">
        <f t="shared" si="0"/>
        <v>8059</v>
      </c>
      <c r="D26" s="17" t="s">
        <v>7</v>
      </c>
      <c r="E26" s="22"/>
      <c r="F26" s="22"/>
      <c r="G26" s="22"/>
      <c r="H26" s="24" t="s">
        <v>592</v>
      </c>
      <c r="I26" s="133"/>
      <c r="J26" s="168">
        <v>6</v>
      </c>
      <c r="K26" s="168">
        <f t="shared" si="1"/>
        <v>8369</v>
      </c>
      <c r="L26" s="17" t="s">
        <v>7</v>
      </c>
      <c r="M26" s="22"/>
      <c r="N26" s="22"/>
      <c r="O26" s="22"/>
      <c r="P26" s="134" t="s">
        <v>593</v>
      </c>
    </row>
    <row r="27" spans="1:19" ht="78" customHeight="1" x14ac:dyDescent="0.2">
      <c r="B27" s="163">
        <v>7</v>
      </c>
      <c r="C27" s="168">
        <f t="shared" si="0"/>
        <v>8087</v>
      </c>
      <c r="D27" s="17" t="s">
        <v>7</v>
      </c>
      <c r="E27" s="9"/>
      <c r="F27" s="9"/>
      <c r="G27" s="9"/>
      <c r="H27" s="24" t="s">
        <v>724</v>
      </c>
      <c r="I27" s="6"/>
      <c r="J27" s="168">
        <v>7</v>
      </c>
      <c r="K27" s="168">
        <f t="shared" si="1"/>
        <v>8397</v>
      </c>
      <c r="L27" s="17" t="s">
        <v>7</v>
      </c>
      <c r="M27" s="9"/>
      <c r="N27" s="9"/>
      <c r="O27" s="9"/>
      <c r="P27" s="134" t="s">
        <v>725</v>
      </c>
    </row>
    <row r="28" spans="1:19" ht="63.75" x14ac:dyDescent="0.2">
      <c r="B28" s="227">
        <v>8</v>
      </c>
      <c r="C28" s="168">
        <f t="shared" si="0"/>
        <v>8115</v>
      </c>
      <c r="D28" s="17" t="s">
        <v>7</v>
      </c>
      <c r="E28" s="9"/>
      <c r="F28" s="9"/>
      <c r="G28" s="9"/>
      <c r="H28" s="24" t="s">
        <v>730</v>
      </c>
      <c r="I28" s="6"/>
      <c r="J28" s="230">
        <v>8</v>
      </c>
      <c r="K28" s="168">
        <f t="shared" si="1"/>
        <v>8425</v>
      </c>
      <c r="L28" s="17" t="s">
        <v>7</v>
      </c>
      <c r="M28" s="9"/>
      <c r="N28" s="9"/>
      <c r="O28" s="9"/>
      <c r="P28" s="134" t="s">
        <v>731</v>
      </c>
    </row>
    <row r="29" spans="1:19" ht="64.5" customHeight="1" x14ac:dyDescent="0.2">
      <c r="B29" s="163">
        <v>9</v>
      </c>
      <c r="C29" s="168">
        <f t="shared" si="0"/>
        <v>8143</v>
      </c>
      <c r="D29" s="17" t="s">
        <v>7</v>
      </c>
      <c r="E29" s="9"/>
      <c r="F29" s="9"/>
      <c r="G29" s="9"/>
      <c r="H29" s="38" t="s">
        <v>734</v>
      </c>
      <c r="I29" s="6"/>
      <c r="J29" s="168">
        <v>9</v>
      </c>
      <c r="K29" s="168">
        <f t="shared" si="1"/>
        <v>8453</v>
      </c>
      <c r="L29" s="17" t="s">
        <v>7</v>
      </c>
      <c r="M29" s="9"/>
      <c r="N29" s="9"/>
      <c r="O29" s="9"/>
      <c r="P29" s="179" t="s">
        <v>735</v>
      </c>
    </row>
    <row r="30" spans="1:19" s="23" customFormat="1" ht="74.25" customHeight="1" thickBot="1" x14ac:dyDescent="0.25">
      <c r="B30" s="165">
        <v>10</v>
      </c>
      <c r="C30" s="169">
        <f t="shared" si="0"/>
        <v>8171</v>
      </c>
      <c r="D30" s="183"/>
      <c r="E30" s="234"/>
      <c r="F30" s="234"/>
      <c r="G30" s="234"/>
      <c r="H30" s="137" t="s">
        <v>728</v>
      </c>
      <c r="I30" s="138"/>
      <c r="J30" s="169">
        <v>10</v>
      </c>
      <c r="K30" s="169">
        <f t="shared" si="1"/>
        <v>8481</v>
      </c>
      <c r="L30" s="183"/>
      <c r="M30" s="234"/>
      <c r="N30" s="234"/>
      <c r="O30" s="234"/>
      <c r="P30" s="140" t="s">
        <v>729</v>
      </c>
      <c r="S30" s="71" t="s">
        <v>380</v>
      </c>
    </row>
    <row r="31" spans="1:19" x14ac:dyDescent="0.2">
      <c r="A31" s="412">
        <v>3</v>
      </c>
      <c r="B31" s="83"/>
      <c r="C31" s="83"/>
      <c r="D31" s="141"/>
      <c r="E31" s="418" t="s">
        <v>166</v>
      </c>
      <c r="F31" s="419"/>
      <c r="G31" s="419" t="s">
        <v>167</v>
      </c>
      <c r="H31" s="419"/>
      <c r="I31" s="88" t="s">
        <v>165</v>
      </c>
      <c r="J31" s="419" t="s">
        <v>163</v>
      </c>
      <c r="K31" s="419"/>
      <c r="L31" s="89" t="s">
        <v>426</v>
      </c>
      <c r="M31" s="83"/>
      <c r="N31" s="83"/>
      <c r="O31" s="83"/>
      <c r="P31" s="83"/>
    </row>
    <row r="32" spans="1:19" ht="16.5" thickBot="1" x14ac:dyDescent="0.3">
      <c r="A32" s="413"/>
      <c r="B32" s="83"/>
      <c r="C32" s="83"/>
      <c r="D32" s="142"/>
      <c r="E32" s="414" t="s">
        <v>144</v>
      </c>
      <c r="F32" s="415"/>
      <c r="G32" s="415"/>
      <c r="H32" s="415"/>
      <c r="I32" s="415"/>
      <c r="J32" s="415"/>
      <c r="K32" s="415"/>
      <c r="L32" s="417"/>
      <c r="M32" s="83"/>
      <c r="N32" s="83"/>
      <c r="O32" s="83"/>
      <c r="P32" s="83"/>
    </row>
    <row r="33" spans="2:16" ht="13.5" thickBot="1" x14ac:dyDescent="0.25">
      <c r="B33" s="92" t="s">
        <v>111</v>
      </c>
      <c r="C33" s="93" t="s">
        <v>112</v>
      </c>
      <c r="D33" s="98" t="s">
        <v>113</v>
      </c>
      <c r="E33" s="95" t="s">
        <v>114</v>
      </c>
      <c r="F33" s="95" t="s">
        <v>115</v>
      </c>
      <c r="G33" s="95" t="s">
        <v>116</v>
      </c>
      <c r="H33" s="96" t="s">
        <v>117</v>
      </c>
      <c r="I33" s="75"/>
      <c r="J33" s="92" t="s">
        <v>111</v>
      </c>
      <c r="K33" s="93" t="s">
        <v>118</v>
      </c>
      <c r="L33" s="98" t="s">
        <v>113</v>
      </c>
      <c r="M33" s="95" t="s">
        <v>114</v>
      </c>
      <c r="N33" s="95" t="s">
        <v>115</v>
      </c>
      <c r="O33" s="95" t="s">
        <v>116</v>
      </c>
      <c r="P33" s="96" t="s">
        <v>117</v>
      </c>
    </row>
    <row r="34" spans="2:16" x14ac:dyDescent="0.2">
      <c r="B34" s="226">
        <v>1</v>
      </c>
      <c r="C34" s="229">
        <f>8200-302+B34*14</f>
        <v>7912</v>
      </c>
      <c r="D34" s="66"/>
      <c r="E34" s="100"/>
      <c r="F34" s="100"/>
      <c r="G34" s="100"/>
      <c r="H34" s="211"/>
      <c r="I34" s="6"/>
      <c r="J34" s="229">
        <v>1</v>
      </c>
      <c r="K34" s="229">
        <f>8200+8+J34*14</f>
        <v>8222</v>
      </c>
      <c r="L34" s="66"/>
      <c r="M34" s="100"/>
      <c r="N34" s="100"/>
      <c r="O34" s="100"/>
      <c r="P34" s="212"/>
    </row>
    <row r="35" spans="2:16" ht="46.5" customHeight="1" x14ac:dyDescent="0.2">
      <c r="B35" s="163">
        <v>2</v>
      </c>
      <c r="C35" s="168">
        <f t="shared" ref="C35:C53" si="2">8200-302+B35*14</f>
        <v>7926</v>
      </c>
      <c r="D35" s="17" t="s">
        <v>7</v>
      </c>
      <c r="E35" s="4"/>
      <c r="F35" s="4"/>
      <c r="G35" s="4"/>
      <c r="H35" s="24" t="s">
        <v>349</v>
      </c>
      <c r="I35" s="6"/>
      <c r="J35" s="168">
        <v>2</v>
      </c>
      <c r="K35" s="168">
        <f t="shared" ref="K35:K53" si="3">8200+8+J35*14</f>
        <v>8236</v>
      </c>
      <c r="L35" s="17" t="s">
        <v>7</v>
      </c>
      <c r="M35" s="4"/>
      <c r="N35" s="4"/>
      <c r="O35" s="4"/>
      <c r="P35" s="134" t="s">
        <v>350</v>
      </c>
    </row>
    <row r="36" spans="2:16" x14ac:dyDescent="0.2">
      <c r="B36" s="227">
        <v>3</v>
      </c>
      <c r="C36" s="230">
        <f t="shared" si="2"/>
        <v>7940</v>
      </c>
      <c r="D36" s="20"/>
      <c r="E36" s="4"/>
      <c r="F36" s="4"/>
      <c r="G36" s="4"/>
      <c r="H36" s="9"/>
      <c r="I36" s="6"/>
      <c r="J36" s="230">
        <v>3</v>
      </c>
      <c r="K36" s="230">
        <f t="shared" si="3"/>
        <v>8250</v>
      </c>
      <c r="L36" s="20"/>
      <c r="M36" s="4"/>
      <c r="N36" s="4"/>
      <c r="O36" s="4"/>
      <c r="P36" s="113"/>
    </row>
    <row r="37" spans="2:16" x14ac:dyDescent="0.2">
      <c r="B37" s="163">
        <v>4</v>
      </c>
      <c r="C37" s="168">
        <f t="shared" si="2"/>
        <v>7954</v>
      </c>
      <c r="D37" s="20"/>
      <c r="E37" s="4"/>
      <c r="F37" s="4"/>
      <c r="G37" s="4"/>
      <c r="H37" s="29"/>
      <c r="I37" s="6"/>
      <c r="J37" s="168">
        <v>4</v>
      </c>
      <c r="K37" s="168">
        <f t="shared" si="3"/>
        <v>8264</v>
      </c>
      <c r="L37" s="20"/>
      <c r="M37" s="4"/>
      <c r="N37" s="4"/>
      <c r="O37" s="4"/>
      <c r="P37" s="179"/>
    </row>
    <row r="38" spans="2:16" s="23" customFormat="1" x14ac:dyDescent="0.2">
      <c r="B38" s="163">
        <v>5</v>
      </c>
      <c r="C38" s="168">
        <f t="shared" si="2"/>
        <v>7968</v>
      </c>
      <c r="D38" s="17" t="s">
        <v>7</v>
      </c>
      <c r="E38" s="22"/>
      <c r="F38" s="22"/>
      <c r="G38" s="22"/>
      <c r="H38" s="24" t="s">
        <v>342</v>
      </c>
      <c r="I38" s="133"/>
      <c r="J38" s="168">
        <v>5</v>
      </c>
      <c r="K38" s="168">
        <f t="shared" si="3"/>
        <v>8278</v>
      </c>
      <c r="L38" s="17" t="s">
        <v>7</v>
      </c>
      <c r="M38" s="22"/>
      <c r="N38" s="22"/>
      <c r="O38" s="22"/>
      <c r="P38" s="134" t="s">
        <v>342</v>
      </c>
    </row>
    <row r="39" spans="2:16" ht="26.25" customHeight="1" x14ac:dyDescent="0.2">
      <c r="B39" s="163">
        <v>6</v>
      </c>
      <c r="C39" s="168">
        <f t="shared" si="2"/>
        <v>7982</v>
      </c>
      <c r="D39" s="17" t="s">
        <v>7</v>
      </c>
      <c r="E39" s="9"/>
      <c r="F39" s="9"/>
      <c r="G39" s="9"/>
      <c r="H39" s="24" t="s">
        <v>343</v>
      </c>
      <c r="I39" s="6"/>
      <c r="J39" s="168">
        <v>6</v>
      </c>
      <c r="K39" s="168">
        <f t="shared" si="3"/>
        <v>8292</v>
      </c>
      <c r="L39" s="17" t="s">
        <v>7</v>
      </c>
      <c r="M39" s="9"/>
      <c r="N39" s="9"/>
      <c r="O39" s="9"/>
      <c r="P39" s="134" t="s">
        <v>343</v>
      </c>
    </row>
    <row r="40" spans="2:16" x14ac:dyDescent="0.2">
      <c r="B40" s="227">
        <v>7</v>
      </c>
      <c r="C40" s="230">
        <f t="shared" si="2"/>
        <v>7996</v>
      </c>
      <c r="D40" s="33"/>
      <c r="E40" s="9"/>
      <c r="F40" s="9"/>
      <c r="G40" s="9"/>
      <c r="H40" s="9"/>
      <c r="I40" s="6"/>
      <c r="J40" s="230">
        <v>7</v>
      </c>
      <c r="K40" s="230">
        <f t="shared" si="3"/>
        <v>8306</v>
      </c>
      <c r="L40" s="33"/>
      <c r="M40" s="9"/>
      <c r="N40" s="9"/>
      <c r="O40" s="9"/>
      <c r="P40" s="113"/>
    </row>
    <row r="41" spans="2:16" x14ac:dyDescent="0.2">
      <c r="B41" s="163">
        <v>8</v>
      </c>
      <c r="C41" s="168">
        <f t="shared" si="2"/>
        <v>8010</v>
      </c>
      <c r="D41" s="17" t="s">
        <v>7</v>
      </c>
      <c r="E41" s="9"/>
      <c r="F41" s="9"/>
      <c r="G41" s="9"/>
      <c r="H41" s="38" t="s">
        <v>247</v>
      </c>
      <c r="I41" s="6"/>
      <c r="J41" s="168">
        <v>8</v>
      </c>
      <c r="K41" s="168">
        <f t="shared" si="3"/>
        <v>8320</v>
      </c>
      <c r="L41" s="17" t="s">
        <v>7</v>
      </c>
      <c r="M41" s="9"/>
      <c r="N41" s="9"/>
      <c r="O41" s="9"/>
      <c r="P41" s="170" t="s">
        <v>247</v>
      </c>
    </row>
    <row r="42" spans="2:16" x14ac:dyDescent="0.2">
      <c r="B42" s="227">
        <v>9</v>
      </c>
      <c r="C42" s="230">
        <f t="shared" si="2"/>
        <v>8024</v>
      </c>
      <c r="D42" s="33"/>
      <c r="E42" s="9"/>
      <c r="F42" s="9"/>
      <c r="G42" s="9"/>
      <c r="H42" s="9"/>
      <c r="I42" s="6"/>
      <c r="J42" s="230">
        <v>9</v>
      </c>
      <c r="K42" s="230">
        <f t="shared" si="3"/>
        <v>8334</v>
      </c>
      <c r="L42" s="33"/>
      <c r="M42" s="9"/>
      <c r="N42" s="9"/>
      <c r="O42" s="9"/>
      <c r="P42" s="113"/>
    </row>
    <row r="43" spans="2:16" x14ac:dyDescent="0.2">
      <c r="B43" s="227">
        <v>10</v>
      </c>
      <c r="C43" s="230">
        <f t="shared" si="2"/>
        <v>8038</v>
      </c>
      <c r="D43" s="33"/>
      <c r="E43" s="9"/>
      <c r="F43" s="9"/>
      <c r="G43" s="9"/>
      <c r="H43" s="9"/>
      <c r="I43" s="6"/>
      <c r="J43" s="230">
        <v>10</v>
      </c>
      <c r="K43" s="230">
        <f t="shared" si="3"/>
        <v>8348</v>
      </c>
      <c r="L43" s="33"/>
      <c r="M43" s="9"/>
      <c r="N43" s="9"/>
      <c r="O43" s="9"/>
      <c r="P43" s="113"/>
    </row>
    <row r="44" spans="2:16" x14ac:dyDescent="0.2">
      <c r="B44" s="227">
        <v>11</v>
      </c>
      <c r="C44" s="230">
        <f t="shared" si="2"/>
        <v>8052</v>
      </c>
      <c r="D44" s="33"/>
      <c r="E44" s="9"/>
      <c r="F44" s="9"/>
      <c r="G44" s="9"/>
      <c r="H44" s="9"/>
      <c r="I44" s="6"/>
      <c r="J44" s="230">
        <v>11</v>
      </c>
      <c r="K44" s="230">
        <f t="shared" si="3"/>
        <v>8362</v>
      </c>
      <c r="L44" s="33"/>
      <c r="M44" s="9"/>
      <c r="N44" s="9"/>
      <c r="O44" s="9"/>
      <c r="P44" s="113"/>
    </row>
    <row r="45" spans="2:16" x14ac:dyDescent="0.2">
      <c r="B45" s="227">
        <v>12</v>
      </c>
      <c r="C45" s="230">
        <f t="shared" si="2"/>
        <v>8066</v>
      </c>
      <c r="D45" s="33"/>
      <c r="E45" s="9"/>
      <c r="F45" s="9"/>
      <c r="G45" s="9"/>
      <c r="H45" s="9"/>
      <c r="I45" s="6"/>
      <c r="J45" s="230">
        <v>12</v>
      </c>
      <c r="K45" s="230">
        <f t="shared" si="3"/>
        <v>8376</v>
      </c>
      <c r="L45" s="33"/>
      <c r="M45" s="9"/>
      <c r="N45" s="9"/>
      <c r="O45" s="9"/>
      <c r="P45" s="113"/>
    </row>
    <row r="46" spans="2:16" x14ac:dyDescent="0.2">
      <c r="B46" s="227">
        <v>13</v>
      </c>
      <c r="C46" s="230">
        <f t="shared" si="2"/>
        <v>8080</v>
      </c>
      <c r="D46" s="33"/>
      <c r="E46" s="9"/>
      <c r="F46" s="9"/>
      <c r="G46" s="9"/>
      <c r="H46" s="9"/>
      <c r="I46" s="6"/>
      <c r="J46" s="230">
        <v>13</v>
      </c>
      <c r="K46" s="230">
        <f t="shared" si="3"/>
        <v>8390</v>
      </c>
      <c r="L46" s="33"/>
      <c r="M46" s="9"/>
      <c r="N46" s="9"/>
      <c r="O46" s="9"/>
      <c r="P46" s="113"/>
    </row>
    <row r="47" spans="2:16" x14ac:dyDescent="0.2">
      <c r="B47" s="227">
        <v>14</v>
      </c>
      <c r="C47" s="230">
        <f t="shared" si="2"/>
        <v>8094</v>
      </c>
      <c r="D47" s="33"/>
      <c r="E47" s="9"/>
      <c r="F47" s="9"/>
      <c r="G47" s="9"/>
      <c r="H47" s="9"/>
      <c r="I47" s="6"/>
      <c r="J47" s="230">
        <v>14</v>
      </c>
      <c r="K47" s="230">
        <f t="shared" si="3"/>
        <v>8404</v>
      </c>
      <c r="L47" s="33"/>
      <c r="M47" s="9"/>
      <c r="N47" s="9"/>
      <c r="O47" s="9"/>
      <c r="P47" s="113"/>
    </row>
    <row r="48" spans="2:16" x14ac:dyDescent="0.2">
      <c r="B48" s="227">
        <v>15</v>
      </c>
      <c r="C48" s="230">
        <f t="shared" si="2"/>
        <v>8108</v>
      </c>
      <c r="D48" s="33"/>
      <c r="E48" s="9"/>
      <c r="F48" s="9"/>
      <c r="G48" s="9"/>
      <c r="H48" s="9"/>
      <c r="I48" s="6"/>
      <c r="J48" s="230">
        <v>15</v>
      </c>
      <c r="K48" s="230">
        <f t="shared" si="3"/>
        <v>8418</v>
      </c>
      <c r="L48" s="33"/>
      <c r="M48" s="9"/>
      <c r="N48" s="9"/>
      <c r="O48" s="9"/>
      <c r="P48" s="113"/>
    </row>
    <row r="49" spans="1:16" x14ac:dyDescent="0.2">
      <c r="B49" s="227">
        <v>16</v>
      </c>
      <c r="C49" s="230">
        <f t="shared" si="2"/>
        <v>8122</v>
      </c>
      <c r="D49" s="33"/>
      <c r="E49" s="9"/>
      <c r="F49" s="9"/>
      <c r="G49" s="9"/>
      <c r="H49" s="9"/>
      <c r="I49" s="6"/>
      <c r="J49" s="230">
        <v>16</v>
      </c>
      <c r="K49" s="230">
        <f t="shared" si="3"/>
        <v>8432</v>
      </c>
      <c r="L49" s="33"/>
      <c r="M49" s="9"/>
      <c r="N49" s="9"/>
      <c r="O49" s="9"/>
      <c r="P49" s="113"/>
    </row>
    <row r="50" spans="1:16" x14ac:dyDescent="0.2">
      <c r="B50" s="227">
        <v>17</v>
      </c>
      <c r="C50" s="230">
        <f t="shared" si="2"/>
        <v>8136</v>
      </c>
      <c r="D50" s="33"/>
      <c r="E50" s="9"/>
      <c r="F50" s="9"/>
      <c r="G50" s="9"/>
      <c r="H50" s="9"/>
      <c r="I50" s="6"/>
      <c r="J50" s="230">
        <v>17</v>
      </c>
      <c r="K50" s="230">
        <f t="shared" si="3"/>
        <v>8446</v>
      </c>
      <c r="L50" s="33"/>
      <c r="M50" s="9"/>
      <c r="N50" s="9"/>
      <c r="O50" s="9"/>
      <c r="P50" s="113"/>
    </row>
    <row r="51" spans="1:16" x14ac:dyDescent="0.2">
      <c r="B51" s="227">
        <v>18</v>
      </c>
      <c r="C51" s="230">
        <f t="shared" si="2"/>
        <v>8150</v>
      </c>
      <c r="D51" s="33"/>
      <c r="E51" s="9"/>
      <c r="F51" s="9"/>
      <c r="G51" s="9"/>
      <c r="H51" s="9"/>
      <c r="I51" s="6"/>
      <c r="J51" s="230">
        <v>18</v>
      </c>
      <c r="K51" s="230">
        <f t="shared" si="3"/>
        <v>8460</v>
      </c>
      <c r="L51" s="33"/>
      <c r="M51" s="9"/>
      <c r="N51" s="9"/>
      <c r="O51" s="9"/>
      <c r="P51" s="113"/>
    </row>
    <row r="52" spans="1:16" x14ac:dyDescent="0.2">
      <c r="B52" s="227">
        <v>19</v>
      </c>
      <c r="C52" s="230">
        <f t="shared" si="2"/>
        <v>8164</v>
      </c>
      <c r="D52" s="33"/>
      <c r="E52" s="9"/>
      <c r="F52" s="9"/>
      <c r="G52" s="9"/>
      <c r="H52" s="9"/>
      <c r="I52" s="6"/>
      <c r="J52" s="230">
        <v>19</v>
      </c>
      <c r="K52" s="230">
        <f t="shared" si="3"/>
        <v>8474</v>
      </c>
      <c r="L52" s="33"/>
      <c r="M52" s="9"/>
      <c r="N52" s="9"/>
      <c r="O52" s="9"/>
      <c r="P52" s="113"/>
    </row>
    <row r="53" spans="1:16" ht="13.5" thickBot="1" x14ac:dyDescent="0.25">
      <c r="B53" s="228">
        <v>20</v>
      </c>
      <c r="C53" s="231">
        <f t="shared" si="2"/>
        <v>8178</v>
      </c>
      <c r="D53" s="183"/>
      <c r="E53" s="174"/>
      <c r="F53" s="174"/>
      <c r="G53" s="174"/>
      <c r="H53" s="174"/>
      <c r="I53" s="81"/>
      <c r="J53" s="231">
        <v>20</v>
      </c>
      <c r="K53" s="231">
        <f t="shared" si="3"/>
        <v>8488</v>
      </c>
      <c r="L53" s="183"/>
      <c r="M53" s="174"/>
      <c r="N53" s="174"/>
      <c r="O53" s="174"/>
      <c r="P53" s="184"/>
    </row>
    <row r="54" spans="1:16" x14ac:dyDescent="0.2">
      <c r="A54" s="412">
        <v>4</v>
      </c>
      <c r="B54" s="83"/>
      <c r="C54" s="83"/>
      <c r="D54" s="141"/>
      <c r="E54" s="418" t="s">
        <v>168</v>
      </c>
      <c r="F54" s="419"/>
      <c r="G54" s="419" t="s">
        <v>169</v>
      </c>
      <c r="H54" s="419"/>
      <c r="I54" s="88" t="s">
        <v>165</v>
      </c>
      <c r="J54" s="419" t="s">
        <v>163</v>
      </c>
      <c r="K54" s="419"/>
      <c r="L54" s="89" t="s">
        <v>427</v>
      </c>
      <c r="M54" s="83"/>
      <c r="N54" s="83"/>
      <c r="O54" s="83"/>
      <c r="P54" s="83"/>
    </row>
    <row r="55" spans="1:16" ht="13.5" customHeight="1" thickBot="1" x14ac:dyDescent="0.3">
      <c r="A55" s="413"/>
      <c r="B55" s="83"/>
      <c r="C55" s="83"/>
      <c r="D55" s="142"/>
      <c r="E55" s="414" t="s">
        <v>147</v>
      </c>
      <c r="F55" s="415"/>
      <c r="G55" s="415"/>
      <c r="H55" s="415"/>
      <c r="I55" s="415"/>
      <c r="J55" s="415"/>
      <c r="K55" s="415"/>
      <c r="L55" s="417"/>
      <c r="M55" s="83"/>
      <c r="N55" s="83"/>
      <c r="O55" s="83"/>
      <c r="P55" s="83"/>
    </row>
    <row r="56" spans="1:16" ht="13.5" thickBot="1" x14ac:dyDescent="0.25">
      <c r="B56" s="92" t="s">
        <v>111</v>
      </c>
      <c r="C56" s="93" t="s">
        <v>112</v>
      </c>
      <c r="D56" s="98" t="s">
        <v>113</v>
      </c>
      <c r="E56" s="95" t="s">
        <v>114</v>
      </c>
      <c r="F56" s="95" t="s">
        <v>115</v>
      </c>
      <c r="G56" s="95" t="s">
        <v>116</v>
      </c>
      <c r="H56" s="96" t="s">
        <v>117</v>
      </c>
      <c r="I56" s="75"/>
      <c r="J56" s="92" t="s">
        <v>111</v>
      </c>
      <c r="K56" s="93" t="s">
        <v>118</v>
      </c>
      <c r="L56" s="98" t="s">
        <v>113</v>
      </c>
      <c r="M56" s="95" t="s">
        <v>114</v>
      </c>
      <c r="N56" s="95" t="s">
        <v>115</v>
      </c>
      <c r="O56" s="95" t="s">
        <v>116</v>
      </c>
      <c r="P56" s="96" t="s">
        <v>117</v>
      </c>
    </row>
    <row r="57" spans="1:16" x14ac:dyDescent="0.2">
      <c r="B57" s="226">
        <v>1</v>
      </c>
      <c r="C57" s="229">
        <f>8200-298.5+B57*7</f>
        <v>7908.5</v>
      </c>
      <c r="D57" s="66"/>
      <c r="E57" s="100"/>
      <c r="F57" s="100"/>
      <c r="G57" s="100"/>
      <c r="H57" s="211"/>
      <c r="I57" s="6"/>
      <c r="J57" s="229">
        <v>1</v>
      </c>
      <c r="K57" s="229">
        <f>8200+11.5+J57*7</f>
        <v>8218.5</v>
      </c>
      <c r="L57" s="66"/>
      <c r="M57" s="100"/>
      <c r="N57" s="100"/>
      <c r="O57" s="100"/>
      <c r="P57" s="212"/>
    </row>
    <row r="58" spans="1:16" x14ac:dyDescent="0.2">
      <c r="B58" s="227">
        <v>2</v>
      </c>
      <c r="C58" s="230">
        <f t="shared" ref="C58:C96" si="4">8200-298.5+B58*7</f>
        <v>7915.5</v>
      </c>
      <c r="D58" s="20"/>
      <c r="E58" s="4"/>
      <c r="F58" s="4"/>
      <c r="G58" s="4"/>
      <c r="H58" s="9"/>
      <c r="I58" s="6"/>
      <c r="J58" s="230">
        <v>2</v>
      </c>
      <c r="K58" s="230">
        <f t="shared" ref="K58:K96" si="5">8200+11.5+J58*7</f>
        <v>8225.5</v>
      </c>
      <c r="L58" s="20"/>
      <c r="M58" s="4"/>
      <c r="N58" s="4"/>
      <c r="O58" s="4"/>
      <c r="P58" s="113"/>
    </row>
    <row r="59" spans="1:16" ht="72" customHeight="1" x14ac:dyDescent="0.2">
      <c r="B59" s="163">
        <v>3</v>
      </c>
      <c r="C59" s="168">
        <f t="shared" si="4"/>
        <v>7922.5</v>
      </c>
      <c r="D59" s="17" t="s">
        <v>7</v>
      </c>
      <c r="E59" s="4"/>
      <c r="F59" s="4"/>
      <c r="G59" s="4"/>
      <c r="H59" s="29" t="s">
        <v>378</v>
      </c>
      <c r="I59" s="6"/>
      <c r="J59" s="168">
        <v>3</v>
      </c>
      <c r="K59" s="168">
        <f t="shared" si="5"/>
        <v>8232.5</v>
      </c>
      <c r="L59" s="17" t="s">
        <v>7</v>
      </c>
      <c r="M59" s="4"/>
      <c r="N59" s="4"/>
      <c r="O59" s="4"/>
      <c r="P59" s="179" t="s">
        <v>379</v>
      </c>
    </row>
    <row r="60" spans="1:16" x14ac:dyDescent="0.2">
      <c r="B60" s="227">
        <v>4</v>
      </c>
      <c r="C60" s="230">
        <f t="shared" si="4"/>
        <v>7929.5</v>
      </c>
      <c r="D60" s="20"/>
      <c r="E60" s="4"/>
      <c r="F60" s="4"/>
      <c r="G60" s="4"/>
      <c r="H60" s="9"/>
      <c r="I60" s="6"/>
      <c r="J60" s="230">
        <v>4</v>
      </c>
      <c r="K60" s="230">
        <f t="shared" si="5"/>
        <v>8239.5</v>
      </c>
      <c r="L60" s="20"/>
      <c r="M60" s="4"/>
      <c r="N60" s="4"/>
      <c r="O60" s="4"/>
      <c r="P60" s="113"/>
    </row>
    <row r="61" spans="1:16" x14ac:dyDescent="0.2">
      <c r="B61" s="227">
        <v>5</v>
      </c>
      <c r="C61" s="230">
        <f t="shared" si="4"/>
        <v>7936.5</v>
      </c>
      <c r="D61" s="33"/>
      <c r="E61" s="9"/>
      <c r="F61" s="9"/>
      <c r="G61" s="9"/>
      <c r="H61" s="9"/>
      <c r="I61" s="6"/>
      <c r="J61" s="230">
        <v>5</v>
      </c>
      <c r="K61" s="230">
        <f t="shared" si="5"/>
        <v>8246.5</v>
      </c>
      <c r="L61" s="33"/>
      <c r="M61" s="9"/>
      <c r="N61" s="9"/>
      <c r="O61" s="9"/>
      <c r="P61" s="113"/>
    </row>
    <row r="62" spans="1:16" s="23" customFormat="1" ht="25.5" x14ac:dyDescent="0.2">
      <c r="B62" s="163">
        <v>6</v>
      </c>
      <c r="C62" s="168">
        <f t="shared" si="4"/>
        <v>7943.5</v>
      </c>
      <c r="D62" s="17" t="s">
        <v>7</v>
      </c>
      <c r="E62" s="22"/>
      <c r="F62" s="22"/>
      <c r="G62" s="22"/>
      <c r="H62" s="21" t="s">
        <v>367</v>
      </c>
      <c r="I62" s="133"/>
      <c r="J62" s="168">
        <v>6</v>
      </c>
      <c r="K62" s="168">
        <f t="shared" si="5"/>
        <v>8253.5</v>
      </c>
      <c r="L62" s="17" t="s">
        <v>7</v>
      </c>
      <c r="M62" s="22"/>
      <c r="N62" s="22"/>
      <c r="O62" s="22"/>
      <c r="P62" s="134" t="s">
        <v>368</v>
      </c>
    </row>
    <row r="63" spans="1:16" x14ac:dyDescent="0.2">
      <c r="B63" s="227">
        <v>7</v>
      </c>
      <c r="C63" s="230">
        <f t="shared" si="4"/>
        <v>7950.5</v>
      </c>
      <c r="D63" s="33"/>
      <c r="E63" s="9"/>
      <c r="F63" s="9"/>
      <c r="G63" s="9"/>
      <c r="H63" s="9"/>
      <c r="I63" s="6"/>
      <c r="J63" s="230">
        <v>7</v>
      </c>
      <c r="K63" s="230">
        <f t="shared" si="5"/>
        <v>8260.5</v>
      </c>
      <c r="L63" s="33"/>
      <c r="M63" s="9"/>
      <c r="N63" s="9"/>
      <c r="O63" s="9"/>
      <c r="P63" s="113"/>
    </row>
    <row r="64" spans="1:16" x14ac:dyDescent="0.2">
      <c r="B64" s="227">
        <v>8</v>
      </c>
      <c r="C64" s="230">
        <f t="shared" si="4"/>
        <v>7957.5</v>
      </c>
      <c r="D64" s="33"/>
      <c r="E64" s="9"/>
      <c r="F64" s="9"/>
      <c r="G64" s="9"/>
      <c r="H64" s="9"/>
      <c r="I64" s="6"/>
      <c r="J64" s="230">
        <v>8</v>
      </c>
      <c r="K64" s="230">
        <f t="shared" si="5"/>
        <v>8267.5</v>
      </c>
      <c r="L64" s="33"/>
      <c r="M64" s="9"/>
      <c r="N64" s="9"/>
      <c r="O64" s="9"/>
      <c r="P64" s="113"/>
    </row>
    <row r="65" spans="2:16" x14ac:dyDescent="0.2">
      <c r="B65" s="227">
        <v>9</v>
      </c>
      <c r="C65" s="230">
        <f t="shared" si="4"/>
        <v>7964.5</v>
      </c>
      <c r="D65" s="33"/>
      <c r="E65" s="9"/>
      <c r="F65" s="9"/>
      <c r="G65" s="9"/>
      <c r="H65" s="9"/>
      <c r="I65" s="6"/>
      <c r="J65" s="230">
        <v>9</v>
      </c>
      <c r="K65" s="230">
        <f t="shared" si="5"/>
        <v>8274.5</v>
      </c>
      <c r="L65" s="33"/>
      <c r="M65" s="9"/>
      <c r="N65" s="9"/>
      <c r="O65" s="9"/>
      <c r="P65" s="113"/>
    </row>
    <row r="66" spans="2:16" ht="34.5" customHeight="1" x14ac:dyDescent="0.2">
      <c r="B66" s="227">
        <v>10</v>
      </c>
      <c r="C66" s="230">
        <f t="shared" si="4"/>
        <v>7971.5</v>
      </c>
      <c r="D66" s="33"/>
      <c r="E66" s="9"/>
      <c r="F66" s="9"/>
      <c r="G66" s="9"/>
      <c r="H66" s="52" t="s">
        <v>369</v>
      </c>
      <c r="I66" s="6"/>
      <c r="J66" s="230">
        <v>10</v>
      </c>
      <c r="K66" s="230">
        <f t="shared" si="5"/>
        <v>8281.5</v>
      </c>
      <c r="L66" s="33"/>
      <c r="M66" s="9"/>
      <c r="N66" s="9"/>
      <c r="O66" s="9"/>
      <c r="P66" s="243" t="s">
        <v>370</v>
      </c>
    </row>
    <row r="67" spans="2:16" ht="102" x14ac:dyDescent="0.2">
      <c r="B67" s="163">
        <v>11</v>
      </c>
      <c r="C67" s="168">
        <f t="shared" si="4"/>
        <v>7978.5</v>
      </c>
      <c r="D67" s="17" t="s">
        <v>7</v>
      </c>
      <c r="E67" s="9"/>
      <c r="F67" s="9"/>
      <c r="G67" s="9"/>
      <c r="H67" s="52" t="s">
        <v>249</v>
      </c>
      <c r="I67" s="6"/>
      <c r="J67" s="168">
        <v>11</v>
      </c>
      <c r="K67" s="168">
        <f t="shared" si="5"/>
        <v>8288.5</v>
      </c>
      <c r="L67" s="17" t="s">
        <v>7</v>
      </c>
      <c r="M67" s="9"/>
      <c r="N67" s="9"/>
      <c r="O67" s="9"/>
      <c r="P67" s="179" t="s">
        <v>248</v>
      </c>
    </row>
    <row r="68" spans="2:16" ht="114.75" x14ac:dyDescent="0.2">
      <c r="B68" s="163">
        <v>12</v>
      </c>
      <c r="C68" s="168">
        <f t="shared" si="4"/>
        <v>7985.5</v>
      </c>
      <c r="D68" s="17" t="s">
        <v>7</v>
      </c>
      <c r="E68" s="9"/>
      <c r="F68" s="9"/>
      <c r="G68" s="9"/>
      <c r="H68" s="29" t="s">
        <v>837</v>
      </c>
      <c r="I68" s="6"/>
      <c r="J68" s="168">
        <v>12</v>
      </c>
      <c r="K68" s="168">
        <f t="shared" si="5"/>
        <v>8295.5</v>
      </c>
      <c r="L68" s="17" t="s">
        <v>7</v>
      </c>
      <c r="M68" s="9"/>
      <c r="N68" s="9"/>
      <c r="O68" s="9"/>
      <c r="P68" s="179" t="s">
        <v>838</v>
      </c>
    </row>
    <row r="69" spans="2:16" ht="63.75" x14ac:dyDescent="0.2">
      <c r="B69" s="163">
        <v>13</v>
      </c>
      <c r="C69" s="168">
        <f t="shared" si="4"/>
        <v>7992.5</v>
      </c>
      <c r="D69" s="17" t="s">
        <v>7</v>
      </c>
      <c r="E69" s="9"/>
      <c r="F69" s="9"/>
      <c r="G69" s="9"/>
      <c r="H69" s="52" t="s">
        <v>340</v>
      </c>
      <c r="I69" s="6"/>
      <c r="J69" s="168">
        <v>13</v>
      </c>
      <c r="K69" s="168">
        <f t="shared" si="5"/>
        <v>8302.5</v>
      </c>
      <c r="L69" s="17" t="s">
        <v>7</v>
      </c>
      <c r="M69" s="9"/>
      <c r="N69" s="9"/>
      <c r="O69" s="9"/>
      <c r="P69" s="235" t="s">
        <v>341</v>
      </c>
    </row>
    <row r="70" spans="2:16" s="23" customFormat="1" ht="63.75" x14ac:dyDescent="0.2">
      <c r="B70" s="163">
        <v>14</v>
      </c>
      <c r="C70" s="168">
        <f t="shared" si="4"/>
        <v>7999.5</v>
      </c>
      <c r="D70" s="17" t="s">
        <v>7</v>
      </c>
      <c r="E70" s="22"/>
      <c r="F70" s="22"/>
      <c r="G70" s="22"/>
      <c r="H70" s="24" t="s">
        <v>371</v>
      </c>
      <c r="I70" s="133"/>
      <c r="J70" s="168">
        <v>14</v>
      </c>
      <c r="K70" s="168">
        <f t="shared" si="5"/>
        <v>8309.5</v>
      </c>
      <c r="L70" s="17" t="s">
        <v>7</v>
      </c>
      <c r="M70" s="22"/>
      <c r="N70" s="22"/>
      <c r="O70" s="22"/>
      <c r="P70" s="134" t="s">
        <v>372</v>
      </c>
    </row>
    <row r="71" spans="2:16" x14ac:dyDescent="0.2">
      <c r="B71" s="227">
        <v>15</v>
      </c>
      <c r="C71" s="230">
        <f t="shared" si="4"/>
        <v>8006.5</v>
      </c>
      <c r="D71" s="33"/>
      <c r="E71" s="9"/>
      <c r="F71" s="9"/>
      <c r="G71" s="9"/>
      <c r="H71" s="9"/>
      <c r="I71" s="6"/>
      <c r="J71" s="230">
        <v>15</v>
      </c>
      <c r="K71" s="230">
        <f t="shared" si="5"/>
        <v>8316.5</v>
      </c>
      <c r="L71" s="33"/>
      <c r="M71" s="9"/>
      <c r="N71" s="9"/>
      <c r="O71" s="9"/>
      <c r="P71" s="113"/>
    </row>
    <row r="72" spans="2:16" x14ac:dyDescent="0.2">
      <c r="B72" s="227">
        <v>16</v>
      </c>
      <c r="C72" s="230">
        <f t="shared" si="4"/>
        <v>8013.5</v>
      </c>
      <c r="D72" s="33"/>
      <c r="E72" s="9"/>
      <c r="F72" s="9"/>
      <c r="G72" s="9"/>
      <c r="H72" s="50" t="s">
        <v>365</v>
      </c>
      <c r="I72" s="6"/>
      <c r="J72" s="230">
        <v>16</v>
      </c>
      <c r="K72" s="230">
        <f t="shared" si="5"/>
        <v>8323.5</v>
      </c>
      <c r="L72" s="33"/>
      <c r="M72" s="9"/>
      <c r="N72" s="9"/>
      <c r="O72" s="9"/>
      <c r="P72" s="114" t="s">
        <v>366</v>
      </c>
    </row>
    <row r="73" spans="2:16" x14ac:dyDescent="0.2">
      <c r="B73" s="227">
        <v>17</v>
      </c>
      <c r="C73" s="230">
        <f t="shared" si="4"/>
        <v>8020.5</v>
      </c>
      <c r="D73" s="33"/>
      <c r="E73" s="9"/>
      <c r="F73" s="9"/>
      <c r="G73" s="9"/>
      <c r="H73" s="9"/>
      <c r="I73" s="6"/>
      <c r="J73" s="230">
        <v>17</v>
      </c>
      <c r="K73" s="230">
        <f t="shared" si="5"/>
        <v>8330.5</v>
      </c>
      <c r="L73" s="33"/>
      <c r="M73" s="9"/>
      <c r="N73" s="9"/>
      <c r="O73" s="9"/>
      <c r="P73" s="113"/>
    </row>
    <row r="74" spans="2:16" x14ac:dyDescent="0.2">
      <c r="B74" s="227">
        <v>18</v>
      </c>
      <c r="C74" s="230">
        <f t="shared" si="4"/>
        <v>8027.5</v>
      </c>
      <c r="D74" s="33"/>
      <c r="E74" s="9"/>
      <c r="F74" s="9"/>
      <c r="G74" s="9"/>
      <c r="H74" s="9"/>
      <c r="I74" s="6"/>
      <c r="J74" s="230">
        <v>18</v>
      </c>
      <c r="K74" s="230">
        <f t="shared" si="5"/>
        <v>8337.5</v>
      </c>
      <c r="L74" s="33"/>
      <c r="M74" s="9"/>
      <c r="N74" s="9"/>
      <c r="O74" s="9"/>
      <c r="P74" s="113"/>
    </row>
    <row r="75" spans="2:16" x14ac:dyDescent="0.2">
      <c r="B75" s="227">
        <v>19</v>
      </c>
      <c r="C75" s="230">
        <f t="shared" si="4"/>
        <v>8034.5</v>
      </c>
      <c r="D75" s="33"/>
      <c r="E75" s="9"/>
      <c r="F75" s="9"/>
      <c r="G75" s="9"/>
      <c r="H75" s="9"/>
      <c r="I75" s="6"/>
      <c r="J75" s="230">
        <v>19</v>
      </c>
      <c r="K75" s="230">
        <f t="shared" si="5"/>
        <v>8344.5</v>
      </c>
      <c r="L75" s="33"/>
      <c r="M75" s="9"/>
      <c r="N75" s="9"/>
      <c r="O75" s="9"/>
      <c r="P75" s="113"/>
    </row>
    <row r="76" spans="2:16" x14ac:dyDescent="0.2">
      <c r="B76" s="227">
        <v>20</v>
      </c>
      <c r="C76" s="230">
        <f t="shared" si="4"/>
        <v>8041.5</v>
      </c>
      <c r="D76" s="33"/>
      <c r="E76" s="9"/>
      <c r="F76" s="9"/>
      <c r="G76" s="9"/>
      <c r="H76" s="9"/>
      <c r="I76" s="6"/>
      <c r="J76" s="230">
        <v>20</v>
      </c>
      <c r="K76" s="230">
        <f t="shared" si="5"/>
        <v>8351.5</v>
      </c>
      <c r="L76" s="33"/>
      <c r="M76" s="9"/>
      <c r="N76" s="9"/>
      <c r="O76" s="9"/>
      <c r="P76" s="113"/>
    </row>
    <row r="77" spans="2:16" x14ac:dyDescent="0.2">
      <c r="B77" s="227">
        <v>21</v>
      </c>
      <c r="C77" s="230">
        <f t="shared" si="4"/>
        <v>8048.5</v>
      </c>
      <c r="D77" s="33"/>
      <c r="E77" s="9"/>
      <c r="F77" s="9"/>
      <c r="G77" s="9"/>
      <c r="H77" s="9"/>
      <c r="I77" s="6"/>
      <c r="J77" s="230">
        <v>21</v>
      </c>
      <c r="K77" s="230">
        <f t="shared" si="5"/>
        <v>8358.5</v>
      </c>
      <c r="L77" s="33"/>
      <c r="M77" s="9"/>
      <c r="N77" s="9"/>
      <c r="O77" s="9"/>
      <c r="P77" s="113"/>
    </row>
    <row r="78" spans="2:16" x14ac:dyDescent="0.2">
      <c r="B78" s="227">
        <v>22</v>
      </c>
      <c r="C78" s="230">
        <f t="shared" si="4"/>
        <v>8055.5</v>
      </c>
      <c r="D78" s="33"/>
      <c r="E78" s="9"/>
      <c r="F78" s="9"/>
      <c r="G78" s="9"/>
      <c r="H78" s="9"/>
      <c r="I78" s="6"/>
      <c r="J78" s="230">
        <v>22</v>
      </c>
      <c r="K78" s="230">
        <f t="shared" si="5"/>
        <v>8365.5</v>
      </c>
      <c r="L78" s="33"/>
      <c r="M78" s="9"/>
      <c r="N78" s="9"/>
      <c r="O78" s="9"/>
      <c r="P78" s="113"/>
    </row>
    <row r="79" spans="2:16" x14ac:dyDescent="0.2">
      <c r="B79" s="227">
        <v>23</v>
      </c>
      <c r="C79" s="230">
        <f t="shared" si="4"/>
        <v>8062.5</v>
      </c>
      <c r="D79" s="33"/>
      <c r="E79" s="9"/>
      <c r="F79" s="9"/>
      <c r="G79" s="9"/>
      <c r="H79" s="9"/>
      <c r="I79" s="6"/>
      <c r="J79" s="230">
        <v>23</v>
      </c>
      <c r="K79" s="230">
        <f t="shared" si="5"/>
        <v>8372.5</v>
      </c>
      <c r="L79" s="33"/>
      <c r="M79" s="9"/>
      <c r="N79" s="9"/>
      <c r="O79" s="9"/>
      <c r="P79" s="113"/>
    </row>
    <row r="80" spans="2:16" x14ac:dyDescent="0.2">
      <c r="B80" s="227">
        <v>24</v>
      </c>
      <c r="C80" s="230">
        <f t="shared" si="4"/>
        <v>8069.5</v>
      </c>
      <c r="D80" s="33"/>
      <c r="E80" s="9"/>
      <c r="F80" s="9"/>
      <c r="G80" s="9"/>
      <c r="H80" s="9"/>
      <c r="I80" s="6"/>
      <c r="J80" s="230">
        <v>24</v>
      </c>
      <c r="K80" s="230">
        <f t="shared" si="5"/>
        <v>8379.5</v>
      </c>
      <c r="L80" s="33"/>
      <c r="M80" s="9"/>
      <c r="N80" s="9"/>
      <c r="O80" s="9"/>
      <c r="P80" s="113"/>
    </row>
    <row r="81" spans="2:16" x14ac:dyDescent="0.2">
      <c r="B81" s="227">
        <v>25</v>
      </c>
      <c r="C81" s="230">
        <f t="shared" si="4"/>
        <v>8076.5</v>
      </c>
      <c r="D81" s="33"/>
      <c r="E81" s="9"/>
      <c r="F81" s="9"/>
      <c r="G81" s="9"/>
      <c r="H81" s="9"/>
      <c r="I81" s="6"/>
      <c r="J81" s="230">
        <v>25</v>
      </c>
      <c r="K81" s="230">
        <f t="shared" si="5"/>
        <v>8386.5</v>
      </c>
      <c r="L81" s="33"/>
      <c r="M81" s="9"/>
      <c r="N81" s="9"/>
      <c r="O81" s="9"/>
      <c r="P81" s="113"/>
    </row>
    <row r="82" spans="2:16" x14ac:dyDescent="0.2">
      <c r="B82" s="227">
        <v>26</v>
      </c>
      <c r="C82" s="230">
        <f t="shared" si="4"/>
        <v>8083.5</v>
      </c>
      <c r="D82" s="33"/>
      <c r="E82" s="9"/>
      <c r="F82" s="9"/>
      <c r="G82" s="9"/>
      <c r="H82" s="9"/>
      <c r="I82" s="6"/>
      <c r="J82" s="230">
        <v>26</v>
      </c>
      <c r="K82" s="230">
        <f t="shared" si="5"/>
        <v>8393.5</v>
      </c>
      <c r="L82" s="33"/>
      <c r="M82" s="9"/>
      <c r="N82" s="9"/>
      <c r="O82" s="9"/>
      <c r="P82" s="113"/>
    </row>
    <row r="83" spans="2:16" x14ac:dyDescent="0.2">
      <c r="B83" s="227">
        <v>27</v>
      </c>
      <c r="C83" s="230">
        <f t="shared" si="4"/>
        <v>8090.5</v>
      </c>
      <c r="D83" s="33"/>
      <c r="E83" s="9"/>
      <c r="F83" s="9"/>
      <c r="G83" s="9"/>
      <c r="H83" s="9"/>
      <c r="I83" s="6"/>
      <c r="J83" s="230">
        <v>27</v>
      </c>
      <c r="K83" s="230">
        <f t="shared" si="5"/>
        <v>8400.5</v>
      </c>
      <c r="L83" s="33"/>
      <c r="M83" s="9"/>
      <c r="N83" s="9"/>
      <c r="O83" s="9"/>
      <c r="P83" s="113"/>
    </row>
    <row r="84" spans="2:16" x14ac:dyDescent="0.2">
      <c r="B84" s="227">
        <v>28</v>
      </c>
      <c r="C84" s="230">
        <f t="shared" si="4"/>
        <v>8097.5</v>
      </c>
      <c r="D84" s="33"/>
      <c r="E84" s="9"/>
      <c r="F84" s="9"/>
      <c r="G84" s="9"/>
      <c r="H84" s="9"/>
      <c r="I84" s="6"/>
      <c r="J84" s="230">
        <v>28</v>
      </c>
      <c r="K84" s="230">
        <f t="shared" si="5"/>
        <v>8407.5</v>
      </c>
      <c r="L84" s="33"/>
      <c r="M84" s="9"/>
      <c r="N84" s="9"/>
      <c r="O84" s="9"/>
      <c r="P84" s="113"/>
    </row>
    <row r="85" spans="2:16" x14ac:dyDescent="0.2">
      <c r="B85" s="227">
        <v>29</v>
      </c>
      <c r="C85" s="230">
        <f t="shared" si="4"/>
        <v>8104.5</v>
      </c>
      <c r="D85" s="33"/>
      <c r="E85" s="9"/>
      <c r="F85" s="9"/>
      <c r="G85" s="9"/>
      <c r="H85" s="9"/>
      <c r="I85" s="6"/>
      <c r="J85" s="230">
        <v>29</v>
      </c>
      <c r="K85" s="230">
        <f t="shared" si="5"/>
        <v>8414.5</v>
      </c>
      <c r="L85" s="33"/>
      <c r="M85" s="9"/>
      <c r="N85" s="9"/>
      <c r="O85" s="9"/>
      <c r="P85" s="113"/>
    </row>
    <row r="86" spans="2:16" x14ac:dyDescent="0.2">
      <c r="B86" s="227">
        <v>30</v>
      </c>
      <c r="C86" s="230">
        <f t="shared" si="4"/>
        <v>8111.5</v>
      </c>
      <c r="D86" s="33"/>
      <c r="E86" s="9"/>
      <c r="F86" s="9"/>
      <c r="G86" s="9"/>
      <c r="H86" s="9"/>
      <c r="I86" s="6"/>
      <c r="J86" s="230">
        <v>30</v>
      </c>
      <c r="K86" s="230">
        <f t="shared" si="5"/>
        <v>8421.5</v>
      </c>
      <c r="L86" s="33"/>
      <c r="M86" s="9"/>
      <c r="N86" s="9"/>
      <c r="O86" s="9"/>
      <c r="P86" s="113"/>
    </row>
    <row r="87" spans="2:16" x14ac:dyDescent="0.2">
      <c r="B87" s="227">
        <v>31</v>
      </c>
      <c r="C87" s="230">
        <f t="shared" si="4"/>
        <v>8118.5</v>
      </c>
      <c r="D87" s="33"/>
      <c r="E87" s="9"/>
      <c r="F87" s="9"/>
      <c r="G87" s="9"/>
      <c r="H87" s="9"/>
      <c r="I87" s="6"/>
      <c r="J87" s="230">
        <v>31</v>
      </c>
      <c r="K87" s="230">
        <f t="shared" si="5"/>
        <v>8428.5</v>
      </c>
      <c r="L87" s="33"/>
      <c r="M87" s="9"/>
      <c r="N87" s="9"/>
      <c r="O87" s="9"/>
      <c r="P87" s="113"/>
    </row>
    <row r="88" spans="2:16" x14ac:dyDescent="0.2">
      <c r="B88" s="227">
        <v>32</v>
      </c>
      <c r="C88" s="230">
        <f t="shared" si="4"/>
        <v>8125.5</v>
      </c>
      <c r="D88" s="33"/>
      <c r="E88" s="9"/>
      <c r="F88" s="9"/>
      <c r="G88" s="9"/>
      <c r="H88" s="9"/>
      <c r="I88" s="6"/>
      <c r="J88" s="230">
        <v>32</v>
      </c>
      <c r="K88" s="230">
        <f t="shared" si="5"/>
        <v>8435.5</v>
      </c>
      <c r="L88" s="33"/>
      <c r="M88" s="9"/>
      <c r="N88" s="9"/>
      <c r="O88" s="9"/>
      <c r="P88" s="113"/>
    </row>
    <row r="89" spans="2:16" x14ac:dyDescent="0.2">
      <c r="B89" s="227">
        <v>33</v>
      </c>
      <c r="C89" s="230">
        <f t="shared" si="4"/>
        <v>8132.5</v>
      </c>
      <c r="D89" s="33"/>
      <c r="E89" s="9"/>
      <c r="F89" s="9"/>
      <c r="G89" s="9"/>
      <c r="H89" s="9"/>
      <c r="I89" s="6"/>
      <c r="J89" s="230">
        <v>33</v>
      </c>
      <c r="K89" s="230">
        <f t="shared" si="5"/>
        <v>8442.5</v>
      </c>
      <c r="L89" s="33"/>
      <c r="M89" s="9"/>
      <c r="N89" s="9"/>
      <c r="O89" s="9"/>
      <c r="P89" s="113"/>
    </row>
    <row r="90" spans="2:16" x14ac:dyDescent="0.2">
      <c r="B90" s="227">
        <v>34</v>
      </c>
      <c r="C90" s="230">
        <f t="shared" si="4"/>
        <v>8139.5</v>
      </c>
      <c r="D90" s="33"/>
      <c r="E90" s="9"/>
      <c r="F90" s="9"/>
      <c r="G90" s="9"/>
      <c r="H90" s="9"/>
      <c r="I90" s="6"/>
      <c r="J90" s="230">
        <v>34</v>
      </c>
      <c r="K90" s="230">
        <f t="shared" si="5"/>
        <v>8449.5</v>
      </c>
      <c r="L90" s="33"/>
      <c r="M90" s="9"/>
      <c r="N90" s="9"/>
      <c r="O90" s="9"/>
      <c r="P90" s="113"/>
    </row>
    <row r="91" spans="2:16" x14ac:dyDescent="0.2">
      <c r="B91" s="227">
        <v>35</v>
      </c>
      <c r="C91" s="230">
        <f t="shared" si="4"/>
        <v>8146.5</v>
      </c>
      <c r="D91" s="33"/>
      <c r="E91" s="9"/>
      <c r="F91" s="9"/>
      <c r="G91" s="9"/>
      <c r="H91" s="9"/>
      <c r="I91" s="6"/>
      <c r="J91" s="230">
        <v>35</v>
      </c>
      <c r="K91" s="230">
        <f t="shared" si="5"/>
        <v>8456.5</v>
      </c>
      <c r="L91" s="33"/>
      <c r="M91" s="9"/>
      <c r="N91" s="9"/>
      <c r="O91" s="9"/>
      <c r="P91" s="113"/>
    </row>
    <row r="92" spans="2:16" x14ac:dyDescent="0.2">
      <c r="B92" s="227">
        <v>36</v>
      </c>
      <c r="C92" s="230">
        <f t="shared" si="4"/>
        <v>8153.5</v>
      </c>
      <c r="D92" s="33"/>
      <c r="E92" s="9"/>
      <c r="F92" s="9"/>
      <c r="G92" s="9"/>
      <c r="H92" s="9"/>
      <c r="I92" s="6"/>
      <c r="J92" s="230">
        <v>36</v>
      </c>
      <c r="K92" s="230">
        <f t="shared" si="5"/>
        <v>8463.5</v>
      </c>
      <c r="L92" s="33"/>
      <c r="M92" s="9"/>
      <c r="N92" s="9"/>
      <c r="O92" s="9"/>
      <c r="P92" s="113"/>
    </row>
    <row r="93" spans="2:16" x14ac:dyDescent="0.2">
      <c r="B93" s="227">
        <v>37</v>
      </c>
      <c r="C93" s="230">
        <f t="shared" si="4"/>
        <v>8160.5</v>
      </c>
      <c r="D93" s="33"/>
      <c r="E93" s="9"/>
      <c r="F93" s="9"/>
      <c r="G93" s="9"/>
      <c r="H93" s="9"/>
      <c r="I93" s="6"/>
      <c r="J93" s="230">
        <v>37</v>
      </c>
      <c r="K93" s="230">
        <f t="shared" si="5"/>
        <v>8470.5</v>
      </c>
      <c r="L93" s="33"/>
      <c r="M93" s="9"/>
      <c r="N93" s="9"/>
      <c r="O93" s="9"/>
      <c r="P93" s="113"/>
    </row>
    <row r="94" spans="2:16" x14ac:dyDescent="0.2">
      <c r="B94" s="227">
        <v>38</v>
      </c>
      <c r="C94" s="230">
        <f t="shared" si="4"/>
        <v>8167.5</v>
      </c>
      <c r="D94" s="33"/>
      <c r="E94" s="9"/>
      <c r="F94" s="9"/>
      <c r="G94" s="9"/>
      <c r="H94" s="9"/>
      <c r="I94" s="6"/>
      <c r="J94" s="230">
        <v>38</v>
      </c>
      <c r="K94" s="230">
        <f t="shared" si="5"/>
        <v>8477.5</v>
      </c>
      <c r="L94" s="33"/>
      <c r="M94" s="9"/>
      <c r="N94" s="9"/>
      <c r="O94" s="9"/>
      <c r="P94" s="113"/>
    </row>
    <row r="95" spans="2:16" x14ac:dyDescent="0.2">
      <c r="B95" s="227">
        <v>39</v>
      </c>
      <c r="C95" s="230">
        <f t="shared" si="4"/>
        <v>8174.5</v>
      </c>
      <c r="D95" s="33"/>
      <c r="E95" s="9"/>
      <c r="F95" s="9"/>
      <c r="G95" s="9"/>
      <c r="H95" s="9"/>
      <c r="I95" s="6"/>
      <c r="J95" s="230">
        <v>39</v>
      </c>
      <c r="K95" s="230">
        <f t="shared" si="5"/>
        <v>8484.5</v>
      </c>
      <c r="L95" s="33"/>
      <c r="M95" s="9"/>
      <c r="N95" s="9"/>
      <c r="O95" s="9"/>
      <c r="P95" s="113"/>
    </row>
    <row r="96" spans="2:16" ht="13.5" thickBot="1" x14ac:dyDescent="0.25">
      <c r="B96" s="228">
        <v>40</v>
      </c>
      <c r="C96" s="231">
        <f t="shared" si="4"/>
        <v>8181.5</v>
      </c>
      <c r="D96" s="183"/>
      <c r="E96" s="174"/>
      <c r="F96" s="174"/>
      <c r="G96" s="174"/>
      <c r="H96" s="174"/>
      <c r="I96" s="81"/>
      <c r="J96" s="231">
        <v>40</v>
      </c>
      <c r="K96" s="231">
        <f t="shared" si="5"/>
        <v>8491.5</v>
      </c>
      <c r="L96" s="183"/>
      <c r="M96" s="174"/>
      <c r="N96" s="174"/>
      <c r="O96" s="174"/>
      <c r="P96" s="184"/>
    </row>
    <row r="97" spans="1:16" x14ac:dyDescent="0.2">
      <c r="A97" s="412">
        <v>5</v>
      </c>
      <c r="B97" s="83"/>
      <c r="C97" s="83"/>
      <c r="D97" s="141"/>
      <c r="E97" s="418" t="s">
        <v>170</v>
      </c>
      <c r="F97" s="419"/>
      <c r="G97" s="419" t="s">
        <v>171</v>
      </c>
      <c r="H97" s="419"/>
      <c r="I97" s="88" t="s">
        <v>165</v>
      </c>
      <c r="J97" s="419" t="s">
        <v>163</v>
      </c>
      <c r="K97" s="419"/>
      <c r="L97" s="89" t="s">
        <v>428</v>
      </c>
      <c r="M97" s="83"/>
      <c r="N97" s="83"/>
      <c r="O97" s="83"/>
      <c r="P97" s="83"/>
    </row>
    <row r="98" spans="1:16" ht="16.5" thickBot="1" x14ac:dyDescent="0.3">
      <c r="A98" s="413"/>
      <c r="B98" s="83"/>
      <c r="C98" s="83"/>
      <c r="D98" s="142"/>
      <c r="E98" s="414" t="s">
        <v>150</v>
      </c>
      <c r="F98" s="415"/>
      <c r="G98" s="415"/>
      <c r="H98" s="415"/>
      <c r="I98" s="415"/>
      <c r="J98" s="415"/>
      <c r="K98" s="415"/>
      <c r="L98" s="417"/>
      <c r="M98" s="83"/>
      <c r="N98" s="83"/>
      <c r="O98" s="83"/>
      <c r="P98" s="83"/>
    </row>
    <row r="99" spans="1:16" ht="13.5" thickBot="1" x14ac:dyDescent="0.25">
      <c r="B99" s="92" t="s">
        <v>111</v>
      </c>
      <c r="C99" s="93" t="s">
        <v>112</v>
      </c>
      <c r="D99" s="98" t="s">
        <v>113</v>
      </c>
      <c r="E99" s="95" t="s">
        <v>114</v>
      </c>
      <c r="F99" s="95" t="s">
        <v>115</v>
      </c>
      <c r="G99" s="95" t="s">
        <v>116</v>
      </c>
      <c r="H99" s="96" t="s">
        <v>117</v>
      </c>
      <c r="I99" s="75"/>
      <c r="J99" s="92" t="s">
        <v>111</v>
      </c>
      <c r="K99" s="93" t="s">
        <v>118</v>
      </c>
      <c r="L99" s="98" t="s">
        <v>113</v>
      </c>
      <c r="M99" s="95" t="s">
        <v>114</v>
      </c>
      <c r="N99" s="95" t="s">
        <v>115</v>
      </c>
      <c r="O99" s="95" t="s">
        <v>116</v>
      </c>
      <c r="P99" s="96" t="s">
        <v>117</v>
      </c>
    </row>
    <row r="100" spans="1:16" x14ac:dyDescent="0.2">
      <c r="B100" s="226">
        <v>1</v>
      </c>
      <c r="C100" s="229">
        <f>8200-296.75+B100*3.5</f>
        <v>7906.75</v>
      </c>
      <c r="D100" s="66"/>
      <c r="E100" s="100"/>
      <c r="F100" s="100"/>
      <c r="G100" s="100"/>
      <c r="H100" s="211"/>
      <c r="I100" s="6"/>
      <c r="J100" s="229">
        <v>1</v>
      </c>
      <c r="K100" s="229">
        <f>8200+13.25+J100*3.5</f>
        <v>8216.75</v>
      </c>
      <c r="L100" s="66"/>
      <c r="M100" s="100"/>
      <c r="N100" s="100"/>
      <c r="O100" s="100"/>
      <c r="P100" s="212"/>
    </row>
    <row r="101" spans="1:16" x14ac:dyDescent="0.2">
      <c r="B101" s="227">
        <v>2</v>
      </c>
      <c r="C101" s="230">
        <f t="shared" ref="C101:C164" si="6">8200-296.75+B101*3.5</f>
        <v>7910.25</v>
      </c>
      <c r="D101" s="20"/>
      <c r="E101" s="4"/>
      <c r="F101" s="4"/>
      <c r="G101" s="4"/>
      <c r="H101" s="9"/>
      <c r="I101" s="6"/>
      <c r="J101" s="230">
        <v>2</v>
      </c>
      <c r="K101" s="230">
        <f t="shared" ref="K101:K164" si="7">8200+13.25+J101*3.5</f>
        <v>8220.25</v>
      </c>
      <c r="L101" s="20"/>
      <c r="M101" s="4"/>
      <c r="N101" s="4"/>
      <c r="O101" s="4"/>
      <c r="P101" s="113"/>
    </row>
    <row r="102" spans="1:16" x14ac:dyDescent="0.2">
      <c r="B102" s="227">
        <v>3</v>
      </c>
      <c r="C102" s="230">
        <f t="shared" si="6"/>
        <v>7913.75</v>
      </c>
      <c r="D102" s="20"/>
      <c r="E102" s="4"/>
      <c r="F102" s="4"/>
      <c r="G102" s="4"/>
      <c r="H102" s="9"/>
      <c r="I102" s="6"/>
      <c r="J102" s="230">
        <v>3</v>
      </c>
      <c r="K102" s="230">
        <f t="shared" si="7"/>
        <v>8223.75</v>
      </c>
      <c r="L102" s="20"/>
      <c r="M102" s="4"/>
      <c r="N102" s="4"/>
      <c r="O102" s="4"/>
      <c r="P102" s="113"/>
    </row>
    <row r="103" spans="1:16" x14ac:dyDescent="0.2">
      <c r="B103" s="227">
        <v>4</v>
      </c>
      <c r="C103" s="230">
        <f t="shared" si="6"/>
        <v>7917.25</v>
      </c>
      <c r="D103" s="20"/>
      <c r="E103" s="4"/>
      <c r="F103" s="4"/>
      <c r="G103" s="4"/>
      <c r="H103" s="9"/>
      <c r="I103" s="6"/>
      <c r="J103" s="230">
        <v>4</v>
      </c>
      <c r="K103" s="230">
        <f t="shared" si="7"/>
        <v>8227.25</v>
      </c>
      <c r="L103" s="20"/>
      <c r="M103" s="4"/>
      <c r="N103" s="4"/>
      <c r="O103" s="4"/>
      <c r="P103" s="113"/>
    </row>
    <row r="104" spans="1:16" x14ac:dyDescent="0.2">
      <c r="B104" s="227">
        <v>5</v>
      </c>
      <c r="C104" s="230">
        <f t="shared" si="6"/>
        <v>7920.75</v>
      </c>
      <c r="D104" s="33"/>
      <c r="E104" s="9"/>
      <c r="F104" s="9"/>
      <c r="G104" s="9"/>
      <c r="H104" s="9"/>
      <c r="I104" s="6"/>
      <c r="J104" s="230">
        <v>5</v>
      </c>
      <c r="K104" s="230">
        <f t="shared" si="7"/>
        <v>8230.75</v>
      </c>
      <c r="L104" s="33"/>
      <c r="M104" s="9"/>
      <c r="N104" s="9"/>
      <c r="O104" s="9"/>
      <c r="P104" s="113"/>
    </row>
    <row r="105" spans="1:16" x14ac:dyDescent="0.2">
      <c r="B105" s="227">
        <v>6</v>
      </c>
      <c r="C105" s="230">
        <f t="shared" si="6"/>
        <v>7924.25</v>
      </c>
      <c r="D105" s="33"/>
      <c r="E105" s="9"/>
      <c r="F105" s="9"/>
      <c r="G105" s="9"/>
      <c r="H105" s="9"/>
      <c r="I105" s="6"/>
      <c r="J105" s="230">
        <v>6</v>
      </c>
      <c r="K105" s="230">
        <f t="shared" si="7"/>
        <v>8234.25</v>
      </c>
      <c r="L105" s="33"/>
      <c r="M105" s="9"/>
      <c r="N105" s="9"/>
      <c r="O105" s="9"/>
      <c r="P105" s="113"/>
    </row>
    <row r="106" spans="1:16" x14ac:dyDescent="0.2">
      <c r="B106" s="227">
        <v>7</v>
      </c>
      <c r="C106" s="230">
        <f t="shared" si="6"/>
        <v>7927.75</v>
      </c>
      <c r="D106" s="33"/>
      <c r="E106" s="9"/>
      <c r="F106" s="9"/>
      <c r="G106" s="9"/>
      <c r="H106" s="9"/>
      <c r="I106" s="6"/>
      <c r="J106" s="230">
        <v>7</v>
      </c>
      <c r="K106" s="230">
        <f t="shared" si="7"/>
        <v>8237.75</v>
      </c>
      <c r="L106" s="33"/>
      <c r="M106" s="9"/>
      <c r="N106" s="9"/>
      <c r="O106" s="9"/>
      <c r="P106" s="113"/>
    </row>
    <row r="107" spans="1:16" x14ac:dyDescent="0.2">
      <c r="B107" s="227">
        <v>8</v>
      </c>
      <c r="C107" s="230">
        <f t="shared" si="6"/>
        <v>7931.25</v>
      </c>
      <c r="D107" s="33"/>
      <c r="E107" s="9"/>
      <c r="F107" s="9"/>
      <c r="G107" s="9"/>
      <c r="H107" s="9"/>
      <c r="I107" s="6"/>
      <c r="J107" s="230">
        <v>8</v>
      </c>
      <c r="K107" s="230">
        <f t="shared" si="7"/>
        <v>8241.25</v>
      </c>
      <c r="L107" s="33"/>
      <c r="M107" s="9"/>
      <c r="N107" s="9"/>
      <c r="O107" s="9"/>
      <c r="P107" s="113"/>
    </row>
    <row r="108" spans="1:16" x14ac:dyDescent="0.2">
      <c r="B108" s="227">
        <v>9</v>
      </c>
      <c r="C108" s="230">
        <f t="shared" si="6"/>
        <v>7934.75</v>
      </c>
      <c r="D108" s="33"/>
      <c r="E108" s="9"/>
      <c r="F108" s="9"/>
      <c r="G108" s="9"/>
      <c r="H108" s="9"/>
      <c r="I108" s="6"/>
      <c r="J108" s="230">
        <v>9</v>
      </c>
      <c r="K108" s="230">
        <f t="shared" si="7"/>
        <v>8244.75</v>
      </c>
      <c r="L108" s="33"/>
      <c r="M108" s="9"/>
      <c r="N108" s="9"/>
      <c r="O108" s="9"/>
      <c r="P108" s="113"/>
    </row>
    <row r="109" spans="1:16" x14ac:dyDescent="0.2">
      <c r="B109" s="227">
        <v>10</v>
      </c>
      <c r="C109" s="230">
        <f t="shared" si="6"/>
        <v>7938.25</v>
      </c>
      <c r="D109" s="33"/>
      <c r="E109" s="9"/>
      <c r="F109" s="9"/>
      <c r="G109" s="9"/>
      <c r="H109" s="9"/>
      <c r="I109" s="6"/>
      <c r="J109" s="230">
        <v>10</v>
      </c>
      <c r="K109" s="230">
        <f t="shared" si="7"/>
        <v>8248.25</v>
      </c>
      <c r="L109" s="33"/>
      <c r="M109" s="9"/>
      <c r="N109" s="9"/>
      <c r="O109" s="9"/>
      <c r="P109" s="113"/>
    </row>
    <row r="110" spans="1:16" x14ac:dyDescent="0.2">
      <c r="B110" s="227">
        <v>11</v>
      </c>
      <c r="C110" s="230">
        <f t="shared" si="6"/>
        <v>7941.75</v>
      </c>
      <c r="D110" s="33"/>
      <c r="E110" s="9"/>
      <c r="F110" s="9"/>
      <c r="G110" s="9"/>
      <c r="H110" s="9"/>
      <c r="I110" s="6"/>
      <c r="J110" s="230">
        <v>11</v>
      </c>
      <c r="K110" s="230">
        <f t="shared" si="7"/>
        <v>8251.75</v>
      </c>
      <c r="L110" s="33"/>
      <c r="M110" s="9"/>
      <c r="N110" s="9"/>
      <c r="O110" s="9"/>
      <c r="P110" s="113"/>
    </row>
    <row r="111" spans="1:16" x14ac:dyDescent="0.2">
      <c r="B111" s="227">
        <v>12</v>
      </c>
      <c r="C111" s="230">
        <f t="shared" si="6"/>
        <v>7945.25</v>
      </c>
      <c r="D111" s="33"/>
      <c r="E111" s="9"/>
      <c r="F111" s="9"/>
      <c r="G111" s="9"/>
      <c r="H111" s="9"/>
      <c r="I111" s="6"/>
      <c r="J111" s="230">
        <v>12</v>
      </c>
      <c r="K111" s="230">
        <f t="shared" si="7"/>
        <v>8255.25</v>
      </c>
      <c r="L111" s="33"/>
      <c r="M111" s="9"/>
      <c r="N111" s="9"/>
      <c r="O111" s="9"/>
      <c r="P111" s="113"/>
    </row>
    <row r="112" spans="1:16" x14ac:dyDescent="0.2">
      <c r="B112" s="227">
        <v>13</v>
      </c>
      <c r="C112" s="230">
        <f t="shared" si="6"/>
        <v>7948.75</v>
      </c>
      <c r="D112" s="33"/>
      <c r="E112" s="9"/>
      <c r="F112" s="9"/>
      <c r="G112" s="9"/>
      <c r="H112" s="9"/>
      <c r="I112" s="6"/>
      <c r="J112" s="230">
        <v>13</v>
      </c>
      <c r="K112" s="230">
        <f t="shared" si="7"/>
        <v>8258.75</v>
      </c>
      <c r="L112" s="33"/>
      <c r="M112" s="9"/>
      <c r="N112" s="9"/>
      <c r="O112" s="9"/>
      <c r="P112" s="113"/>
    </row>
    <row r="113" spans="2:16" x14ac:dyDescent="0.2">
      <c r="B113" s="227">
        <v>14</v>
      </c>
      <c r="C113" s="230">
        <f t="shared" si="6"/>
        <v>7952.25</v>
      </c>
      <c r="D113" s="33"/>
      <c r="E113" s="9"/>
      <c r="F113" s="9"/>
      <c r="G113" s="9"/>
      <c r="H113" s="9"/>
      <c r="I113" s="6"/>
      <c r="J113" s="230">
        <v>14</v>
      </c>
      <c r="K113" s="230">
        <f t="shared" si="7"/>
        <v>8262.25</v>
      </c>
      <c r="L113" s="33"/>
      <c r="M113" s="9"/>
      <c r="N113" s="9"/>
      <c r="O113" s="9"/>
      <c r="P113" s="113"/>
    </row>
    <row r="114" spans="2:16" x14ac:dyDescent="0.2">
      <c r="B114" s="227">
        <v>15</v>
      </c>
      <c r="C114" s="230">
        <f t="shared" si="6"/>
        <v>7955.75</v>
      </c>
      <c r="D114" s="33"/>
      <c r="E114" s="9"/>
      <c r="F114" s="9"/>
      <c r="G114" s="9"/>
      <c r="H114" s="9"/>
      <c r="I114" s="6"/>
      <c r="J114" s="230">
        <v>15</v>
      </c>
      <c r="K114" s="230">
        <f t="shared" si="7"/>
        <v>8265.75</v>
      </c>
      <c r="L114" s="33"/>
      <c r="M114" s="9"/>
      <c r="N114" s="9"/>
      <c r="O114" s="9"/>
      <c r="P114" s="113"/>
    </row>
    <row r="115" spans="2:16" x14ac:dyDescent="0.2">
      <c r="B115" s="227">
        <v>16</v>
      </c>
      <c r="C115" s="230">
        <f t="shared" si="6"/>
        <v>7959.25</v>
      </c>
      <c r="D115" s="33"/>
      <c r="E115" s="9"/>
      <c r="F115" s="9"/>
      <c r="G115" s="9"/>
      <c r="H115" s="9"/>
      <c r="I115" s="6"/>
      <c r="J115" s="230">
        <v>16</v>
      </c>
      <c r="K115" s="230">
        <f t="shared" si="7"/>
        <v>8269.25</v>
      </c>
      <c r="L115" s="33"/>
      <c r="M115" s="9"/>
      <c r="N115" s="9"/>
      <c r="O115" s="9"/>
      <c r="P115" s="113"/>
    </row>
    <row r="116" spans="2:16" x14ac:dyDescent="0.2">
      <c r="B116" s="227">
        <v>17</v>
      </c>
      <c r="C116" s="230">
        <f t="shared" si="6"/>
        <v>7962.75</v>
      </c>
      <c r="D116" s="33"/>
      <c r="E116" s="9"/>
      <c r="F116" s="9"/>
      <c r="G116" s="9"/>
      <c r="H116" s="9"/>
      <c r="I116" s="6"/>
      <c r="J116" s="230">
        <v>17</v>
      </c>
      <c r="K116" s="230">
        <f t="shared" si="7"/>
        <v>8272.75</v>
      </c>
      <c r="L116" s="33"/>
      <c r="M116" s="9"/>
      <c r="N116" s="9"/>
      <c r="O116" s="9"/>
      <c r="P116" s="113"/>
    </row>
    <row r="117" spans="2:16" x14ac:dyDescent="0.2">
      <c r="B117" s="227">
        <v>18</v>
      </c>
      <c r="C117" s="230">
        <f t="shared" si="6"/>
        <v>7966.25</v>
      </c>
      <c r="D117" s="33"/>
      <c r="E117" s="9"/>
      <c r="F117" s="9"/>
      <c r="G117" s="9"/>
      <c r="H117" s="9"/>
      <c r="I117" s="6"/>
      <c r="J117" s="230">
        <v>18</v>
      </c>
      <c r="K117" s="230">
        <f t="shared" si="7"/>
        <v>8276.25</v>
      </c>
      <c r="L117" s="33"/>
      <c r="M117" s="9"/>
      <c r="N117" s="9"/>
      <c r="O117" s="9"/>
      <c r="P117" s="113"/>
    </row>
    <row r="118" spans="2:16" x14ac:dyDescent="0.2">
      <c r="B118" s="227">
        <v>19</v>
      </c>
      <c r="C118" s="230">
        <f t="shared" si="6"/>
        <v>7969.75</v>
      </c>
      <c r="D118" s="33"/>
      <c r="E118" s="9"/>
      <c r="F118" s="9"/>
      <c r="G118" s="9"/>
      <c r="H118" s="9"/>
      <c r="I118" s="6"/>
      <c r="J118" s="230">
        <v>19</v>
      </c>
      <c r="K118" s="230">
        <f t="shared" si="7"/>
        <v>8279.75</v>
      </c>
      <c r="L118" s="33"/>
      <c r="M118" s="9"/>
      <c r="N118" s="9"/>
      <c r="O118" s="9"/>
      <c r="P118" s="113"/>
    </row>
    <row r="119" spans="2:16" x14ac:dyDescent="0.2">
      <c r="B119" s="227">
        <v>20</v>
      </c>
      <c r="C119" s="230">
        <f t="shared" si="6"/>
        <v>7973.25</v>
      </c>
      <c r="D119" s="33"/>
      <c r="E119" s="9"/>
      <c r="F119" s="9"/>
      <c r="G119" s="9"/>
      <c r="H119" s="9"/>
      <c r="I119" s="6"/>
      <c r="J119" s="230">
        <v>20</v>
      </c>
      <c r="K119" s="230">
        <f t="shared" si="7"/>
        <v>8283.25</v>
      </c>
      <c r="L119" s="33"/>
      <c r="M119" s="9"/>
      <c r="N119" s="9"/>
      <c r="O119" s="9"/>
      <c r="P119" s="113"/>
    </row>
    <row r="120" spans="2:16" x14ac:dyDescent="0.2">
      <c r="B120" s="227">
        <v>21</v>
      </c>
      <c r="C120" s="230">
        <f t="shared" si="6"/>
        <v>7976.75</v>
      </c>
      <c r="D120" s="33"/>
      <c r="E120" s="9"/>
      <c r="F120" s="9"/>
      <c r="G120" s="9"/>
      <c r="H120" s="9"/>
      <c r="I120" s="6"/>
      <c r="J120" s="230">
        <v>21</v>
      </c>
      <c r="K120" s="230">
        <f t="shared" si="7"/>
        <v>8286.75</v>
      </c>
      <c r="L120" s="33"/>
      <c r="M120" s="9"/>
      <c r="N120" s="9"/>
      <c r="O120" s="9"/>
      <c r="P120" s="113"/>
    </row>
    <row r="121" spans="2:16" x14ac:dyDescent="0.2">
      <c r="B121" s="227">
        <v>22</v>
      </c>
      <c r="C121" s="230">
        <f t="shared" si="6"/>
        <v>7980.25</v>
      </c>
      <c r="D121" s="33"/>
      <c r="E121" s="9"/>
      <c r="F121" s="9"/>
      <c r="G121" s="9"/>
      <c r="H121" s="9"/>
      <c r="I121" s="6"/>
      <c r="J121" s="230">
        <v>22</v>
      </c>
      <c r="K121" s="230">
        <f t="shared" si="7"/>
        <v>8290.25</v>
      </c>
      <c r="L121" s="33"/>
      <c r="M121" s="9"/>
      <c r="N121" s="9"/>
      <c r="O121" s="9"/>
      <c r="P121" s="113"/>
    </row>
    <row r="122" spans="2:16" x14ac:dyDescent="0.2">
      <c r="B122" s="227">
        <v>23</v>
      </c>
      <c r="C122" s="230">
        <f t="shared" si="6"/>
        <v>7983.75</v>
      </c>
      <c r="D122" s="33"/>
      <c r="E122" s="9"/>
      <c r="F122" s="9"/>
      <c r="G122" s="9"/>
      <c r="H122" s="9"/>
      <c r="I122" s="6"/>
      <c r="J122" s="230">
        <v>23</v>
      </c>
      <c r="K122" s="230">
        <f t="shared" si="7"/>
        <v>8293.75</v>
      </c>
      <c r="L122" s="33"/>
      <c r="M122" s="9"/>
      <c r="N122" s="9"/>
      <c r="O122" s="9"/>
      <c r="P122" s="113"/>
    </row>
    <row r="123" spans="2:16" x14ac:dyDescent="0.2">
      <c r="B123" s="227">
        <v>24</v>
      </c>
      <c r="C123" s="230">
        <f t="shared" si="6"/>
        <v>7987.25</v>
      </c>
      <c r="D123" s="33"/>
      <c r="E123" s="9"/>
      <c r="F123" s="9"/>
      <c r="G123" s="9"/>
      <c r="H123" s="9"/>
      <c r="I123" s="6"/>
      <c r="J123" s="230">
        <v>24</v>
      </c>
      <c r="K123" s="230">
        <f t="shared" si="7"/>
        <v>8297.25</v>
      </c>
      <c r="L123" s="33"/>
      <c r="M123" s="9"/>
      <c r="N123" s="9"/>
      <c r="O123" s="9"/>
      <c r="P123" s="113"/>
    </row>
    <row r="124" spans="2:16" x14ac:dyDescent="0.2">
      <c r="B124" s="227">
        <v>25</v>
      </c>
      <c r="C124" s="230">
        <f t="shared" si="6"/>
        <v>7990.75</v>
      </c>
      <c r="D124" s="33"/>
      <c r="E124" s="9"/>
      <c r="F124" s="9"/>
      <c r="G124" s="9"/>
      <c r="H124" s="9"/>
      <c r="I124" s="6"/>
      <c r="J124" s="230">
        <v>25</v>
      </c>
      <c r="K124" s="230">
        <f t="shared" si="7"/>
        <v>8300.75</v>
      </c>
      <c r="L124" s="33"/>
      <c r="M124" s="9"/>
      <c r="N124" s="9"/>
      <c r="O124" s="9"/>
      <c r="P124" s="113"/>
    </row>
    <row r="125" spans="2:16" x14ac:dyDescent="0.2">
      <c r="B125" s="227">
        <v>26</v>
      </c>
      <c r="C125" s="230">
        <f t="shared" si="6"/>
        <v>7994.25</v>
      </c>
      <c r="D125" s="33"/>
      <c r="E125" s="9"/>
      <c r="F125" s="9"/>
      <c r="G125" s="9"/>
      <c r="H125" s="9"/>
      <c r="I125" s="6"/>
      <c r="J125" s="230">
        <v>26</v>
      </c>
      <c r="K125" s="230">
        <f t="shared" si="7"/>
        <v>8304.25</v>
      </c>
      <c r="L125" s="33"/>
      <c r="M125" s="9"/>
      <c r="N125" s="9"/>
      <c r="O125" s="9"/>
      <c r="P125" s="113"/>
    </row>
    <row r="126" spans="2:16" x14ac:dyDescent="0.2">
      <c r="B126" s="227">
        <v>27</v>
      </c>
      <c r="C126" s="230">
        <f t="shared" si="6"/>
        <v>7997.75</v>
      </c>
      <c r="D126" s="33"/>
      <c r="E126" s="9"/>
      <c r="F126" s="9"/>
      <c r="G126" s="9"/>
      <c r="H126" s="9"/>
      <c r="I126" s="6"/>
      <c r="J126" s="230">
        <v>27</v>
      </c>
      <c r="K126" s="230">
        <f t="shared" si="7"/>
        <v>8307.75</v>
      </c>
      <c r="L126" s="33"/>
      <c r="M126" s="9"/>
      <c r="N126" s="9"/>
      <c r="O126" s="9"/>
      <c r="P126" s="113"/>
    </row>
    <row r="127" spans="2:16" x14ac:dyDescent="0.2">
      <c r="B127" s="227">
        <v>28</v>
      </c>
      <c r="C127" s="230">
        <f t="shared" si="6"/>
        <v>8001.25</v>
      </c>
      <c r="D127" s="33"/>
      <c r="E127" s="9"/>
      <c r="F127" s="9"/>
      <c r="G127" s="9"/>
      <c r="H127" s="9"/>
      <c r="I127" s="6"/>
      <c r="J127" s="230">
        <v>28</v>
      </c>
      <c r="K127" s="230">
        <f t="shared" si="7"/>
        <v>8311.25</v>
      </c>
      <c r="L127" s="33"/>
      <c r="M127" s="9"/>
      <c r="N127" s="9"/>
      <c r="O127" s="9"/>
      <c r="P127" s="113"/>
    </row>
    <row r="128" spans="2:16" x14ac:dyDescent="0.2">
      <c r="B128" s="227">
        <v>29</v>
      </c>
      <c r="C128" s="230">
        <f t="shared" si="6"/>
        <v>8004.75</v>
      </c>
      <c r="D128" s="33"/>
      <c r="E128" s="9"/>
      <c r="F128" s="9"/>
      <c r="G128" s="9"/>
      <c r="H128" s="9"/>
      <c r="I128" s="6"/>
      <c r="J128" s="230">
        <v>29</v>
      </c>
      <c r="K128" s="230">
        <f t="shared" si="7"/>
        <v>8314.75</v>
      </c>
      <c r="L128" s="33"/>
      <c r="M128" s="9"/>
      <c r="N128" s="9"/>
      <c r="O128" s="9"/>
      <c r="P128" s="113"/>
    </row>
    <row r="129" spans="2:16" x14ac:dyDescent="0.2">
      <c r="B129" s="227">
        <v>30</v>
      </c>
      <c r="C129" s="230">
        <f t="shared" si="6"/>
        <v>8008.25</v>
      </c>
      <c r="D129" s="33"/>
      <c r="E129" s="9"/>
      <c r="F129" s="9"/>
      <c r="G129" s="9"/>
      <c r="H129" s="9"/>
      <c r="I129" s="6"/>
      <c r="J129" s="230">
        <v>30</v>
      </c>
      <c r="K129" s="230">
        <f t="shared" si="7"/>
        <v>8318.25</v>
      </c>
      <c r="L129" s="33"/>
      <c r="M129" s="9"/>
      <c r="N129" s="9"/>
      <c r="O129" s="9"/>
      <c r="P129" s="113"/>
    </row>
    <row r="130" spans="2:16" x14ac:dyDescent="0.2">
      <c r="B130" s="227">
        <v>31</v>
      </c>
      <c r="C130" s="230">
        <f t="shared" si="6"/>
        <v>8011.75</v>
      </c>
      <c r="D130" s="33"/>
      <c r="E130" s="9"/>
      <c r="F130" s="9"/>
      <c r="G130" s="9"/>
      <c r="H130" s="9"/>
      <c r="I130" s="6"/>
      <c r="J130" s="230">
        <v>31</v>
      </c>
      <c r="K130" s="230">
        <f t="shared" si="7"/>
        <v>8321.75</v>
      </c>
      <c r="L130" s="33"/>
      <c r="M130" s="9"/>
      <c r="N130" s="9"/>
      <c r="O130" s="9"/>
      <c r="P130" s="113"/>
    </row>
    <row r="131" spans="2:16" x14ac:dyDescent="0.2">
      <c r="B131" s="227">
        <v>32</v>
      </c>
      <c r="C131" s="230">
        <f t="shared" si="6"/>
        <v>8015.25</v>
      </c>
      <c r="D131" s="33"/>
      <c r="E131" s="9"/>
      <c r="F131" s="9"/>
      <c r="G131" s="9"/>
      <c r="H131" s="9"/>
      <c r="I131" s="6"/>
      <c r="J131" s="230">
        <v>32</v>
      </c>
      <c r="K131" s="230">
        <f t="shared" si="7"/>
        <v>8325.25</v>
      </c>
      <c r="L131" s="33"/>
      <c r="M131" s="9"/>
      <c r="N131" s="9"/>
      <c r="O131" s="9"/>
      <c r="P131" s="113"/>
    </row>
    <row r="132" spans="2:16" x14ac:dyDescent="0.2">
      <c r="B132" s="227">
        <v>33</v>
      </c>
      <c r="C132" s="230">
        <f t="shared" si="6"/>
        <v>8018.75</v>
      </c>
      <c r="D132" s="33"/>
      <c r="E132" s="9"/>
      <c r="F132" s="9"/>
      <c r="G132" s="9"/>
      <c r="H132" s="9"/>
      <c r="I132" s="6"/>
      <c r="J132" s="230">
        <v>33</v>
      </c>
      <c r="K132" s="230">
        <f t="shared" si="7"/>
        <v>8328.75</v>
      </c>
      <c r="L132" s="33"/>
      <c r="M132" s="9"/>
      <c r="N132" s="9"/>
      <c r="O132" s="9"/>
      <c r="P132" s="113"/>
    </row>
    <row r="133" spans="2:16" x14ac:dyDescent="0.2">
      <c r="B133" s="227">
        <v>34</v>
      </c>
      <c r="C133" s="230">
        <f t="shared" si="6"/>
        <v>8022.25</v>
      </c>
      <c r="D133" s="33"/>
      <c r="E133" s="9"/>
      <c r="F133" s="9"/>
      <c r="G133" s="9"/>
      <c r="H133" s="9"/>
      <c r="I133" s="6"/>
      <c r="J133" s="230">
        <v>34</v>
      </c>
      <c r="K133" s="230">
        <f t="shared" si="7"/>
        <v>8332.25</v>
      </c>
      <c r="L133" s="33"/>
      <c r="M133" s="9"/>
      <c r="N133" s="9"/>
      <c r="O133" s="9"/>
      <c r="P133" s="113"/>
    </row>
    <row r="134" spans="2:16" x14ac:dyDescent="0.2">
      <c r="B134" s="227">
        <v>35</v>
      </c>
      <c r="C134" s="230">
        <f t="shared" si="6"/>
        <v>8025.75</v>
      </c>
      <c r="D134" s="33"/>
      <c r="E134" s="9"/>
      <c r="F134" s="9"/>
      <c r="G134" s="9"/>
      <c r="H134" s="9"/>
      <c r="I134" s="6"/>
      <c r="J134" s="230">
        <v>35</v>
      </c>
      <c r="K134" s="230">
        <f t="shared" si="7"/>
        <v>8335.75</v>
      </c>
      <c r="L134" s="33"/>
      <c r="M134" s="9"/>
      <c r="N134" s="9"/>
      <c r="O134" s="9"/>
      <c r="P134" s="113"/>
    </row>
    <row r="135" spans="2:16" x14ac:dyDescent="0.2">
      <c r="B135" s="227">
        <v>36</v>
      </c>
      <c r="C135" s="230">
        <f t="shared" si="6"/>
        <v>8029.25</v>
      </c>
      <c r="D135" s="33"/>
      <c r="E135" s="9"/>
      <c r="F135" s="9"/>
      <c r="G135" s="9"/>
      <c r="H135" s="9"/>
      <c r="I135" s="6"/>
      <c r="J135" s="230">
        <v>36</v>
      </c>
      <c r="K135" s="230">
        <f t="shared" si="7"/>
        <v>8339.25</v>
      </c>
      <c r="L135" s="33"/>
      <c r="M135" s="9"/>
      <c r="N135" s="9"/>
      <c r="O135" s="9"/>
      <c r="P135" s="113"/>
    </row>
    <row r="136" spans="2:16" x14ac:dyDescent="0.2">
      <c r="B136" s="227">
        <v>37</v>
      </c>
      <c r="C136" s="230">
        <f t="shared" si="6"/>
        <v>8032.75</v>
      </c>
      <c r="D136" s="33"/>
      <c r="E136" s="9"/>
      <c r="F136" s="9"/>
      <c r="G136" s="9"/>
      <c r="H136" s="9"/>
      <c r="I136" s="6"/>
      <c r="J136" s="230">
        <v>37</v>
      </c>
      <c r="K136" s="230">
        <f t="shared" si="7"/>
        <v>8342.75</v>
      </c>
      <c r="L136" s="33"/>
      <c r="M136" s="9"/>
      <c r="N136" s="9"/>
      <c r="O136" s="9"/>
      <c r="P136" s="113"/>
    </row>
    <row r="137" spans="2:16" x14ac:dyDescent="0.2">
      <c r="B137" s="227">
        <v>38</v>
      </c>
      <c r="C137" s="230">
        <f t="shared" si="6"/>
        <v>8036.25</v>
      </c>
      <c r="D137" s="33"/>
      <c r="E137" s="9"/>
      <c r="F137" s="9"/>
      <c r="G137" s="9"/>
      <c r="H137" s="9"/>
      <c r="I137" s="6"/>
      <c r="J137" s="230">
        <v>38</v>
      </c>
      <c r="K137" s="230">
        <f t="shared" si="7"/>
        <v>8346.25</v>
      </c>
      <c r="L137" s="33"/>
      <c r="M137" s="9"/>
      <c r="N137" s="9"/>
      <c r="O137" s="9"/>
      <c r="P137" s="113"/>
    </row>
    <row r="138" spans="2:16" x14ac:dyDescent="0.2">
      <c r="B138" s="227">
        <v>39</v>
      </c>
      <c r="C138" s="230">
        <f t="shared" si="6"/>
        <v>8039.75</v>
      </c>
      <c r="D138" s="33"/>
      <c r="E138" s="9"/>
      <c r="F138" s="9"/>
      <c r="G138" s="9"/>
      <c r="H138" s="9"/>
      <c r="I138" s="6"/>
      <c r="J138" s="230">
        <v>39</v>
      </c>
      <c r="K138" s="230">
        <f t="shared" si="7"/>
        <v>8349.75</v>
      </c>
      <c r="L138" s="33"/>
      <c r="M138" s="9"/>
      <c r="N138" s="9"/>
      <c r="O138" s="9"/>
      <c r="P138" s="113"/>
    </row>
    <row r="139" spans="2:16" x14ac:dyDescent="0.2">
      <c r="B139" s="227">
        <v>40</v>
      </c>
      <c r="C139" s="230">
        <f t="shared" si="6"/>
        <v>8043.25</v>
      </c>
      <c r="D139" s="33"/>
      <c r="E139" s="9"/>
      <c r="F139" s="9"/>
      <c r="G139" s="9"/>
      <c r="H139" s="9"/>
      <c r="I139" s="6"/>
      <c r="J139" s="230">
        <v>40</v>
      </c>
      <c r="K139" s="230">
        <f t="shared" si="7"/>
        <v>8353.25</v>
      </c>
      <c r="L139" s="33"/>
      <c r="M139" s="9"/>
      <c r="N139" s="9"/>
      <c r="O139" s="9"/>
      <c r="P139" s="113"/>
    </row>
    <row r="140" spans="2:16" x14ac:dyDescent="0.2">
      <c r="B140" s="227">
        <v>41</v>
      </c>
      <c r="C140" s="230">
        <f t="shared" si="6"/>
        <v>8046.75</v>
      </c>
      <c r="D140" s="33"/>
      <c r="E140" s="9"/>
      <c r="F140" s="9"/>
      <c r="G140" s="9"/>
      <c r="H140" s="9"/>
      <c r="I140" s="6"/>
      <c r="J140" s="230">
        <v>41</v>
      </c>
      <c r="K140" s="230">
        <f t="shared" si="7"/>
        <v>8356.75</v>
      </c>
      <c r="L140" s="33"/>
      <c r="M140" s="9"/>
      <c r="N140" s="9"/>
      <c r="O140" s="9"/>
      <c r="P140" s="113"/>
    </row>
    <row r="141" spans="2:16" x14ac:dyDescent="0.2">
      <c r="B141" s="227">
        <v>42</v>
      </c>
      <c r="C141" s="230">
        <f t="shared" si="6"/>
        <v>8050.25</v>
      </c>
      <c r="D141" s="33"/>
      <c r="E141" s="9"/>
      <c r="F141" s="9"/>
      <c r="G141" s="9"/>
      <c r="H141" s="9"/>
      <c r="I141" s="6"/>
      <c r="J141" s="230">
        <v>42</v>
      </c>
      <c r="K141" s="230">
        <f t="shared" si="7"/>
        <v>8360.25</v>
      </c>
      <c r="L141" s="33"/>
      <c r="M141" s="9"/>
      <c r="N141" s="9"/>
      <c r="O141" s="9"/>
      <c r="P141" s="113"/>
    </row>
    <row r="142" spans="2:16" x14ac:dyDescent="0.2">
      <c r="B142" s="227">
        <v>43</v>
      </c>
      <c r="C142" s="230">
        <f t="shared" si="6"/>
        <v>8053.75</v>
      </c>
      <c r="D142" s="33"/>
      <c r="E142" s="9"/>
      <c r="F142" s="9"/>
      <c r="G142" s="9"/>
      <c r="H142" s="9"/>
      <c r="I142" s="6"/>
      <c r="J142" s="230">
        <v>43</v>
      </c>
      <c r="K142" s="230">
        <f t="shared" si="7"/>
        <v>8363.75</v>
      </c>
      <c r="L142" s="33"/>
      <c r="M142" s="9"/>
      <c r="N142" s="9"/>
      <c r="O142" s="9"/>
      <c r="P142" s="113"/>
    </row>
    <row r="143" spans="2:16" x14ac:dyDescent="0.2">
      <c r="B143" s="227">
        <v>44</v>
      </c>
      <c r="C143" s="230">
        <f t="shared" si="6"/>
        <v>8057.25</v>
      </c>
      <c r="D143" s="33"/>
      <c r="E143" s="9"/>
      <c r="F143" s="9"/>
      <c r="G143" s="9"/>
      <c r="H143" s="9"/>
      <c r="I143" s="6"/>
      <c r="J143" s="230">
        <v>44</v>
      </c>
      <c r="K143" s="230">
        <f t="shared" si="7"/>
        <v>8367.25</v>
      </c>
      <c r="L143" s="33"/>
      <c r="M143" s="9"/>
      <c r="N143" s="9"/>
      <c r="O143" s="9"/>
      <c r="P143" s="113"/>
    </row>
    <row r="144" spans="2:16" x14ac:dyDescent="0.2">
      <c r="B144" s="227">
        <v>45</v>
      </c>
      <c r="C144" s="230">
        <f t="shared" si="6"/>
        <v>8060.75</v>
      </c>
      <c r="D144" s="33"/>
      <c r="E144" s="9"/>
      <c r="F144" s="9"/>
      <c r="G144" s="9"/>
      <c r="H144" s="9"/>
      <c r="I144" s="6"/>
      <c r="J144" s="230">
        <v>45</v>
      </c>
      <c r="K144" s="230">
        <f t="shared" si="7"/>
        <v>8370.75</v>
      </c>
      <c r="L144" s="33"/>
      <c r="M144" s="9"/>
      <c r="N144" s="9"/>
      <c r="O144" s="9"/>
      <c r="P144" s="113"/>
    </row>
    <row r="145" spans="2:16" x14ac:dyDescent="0.2">
      <c r="B145" s="227">
        <v>46</v>
      </c>
      <c r="C145" s="230">
        <f t="shared" si="6"/>
        <v>8064.25</v>
      </c>
      <c r="D145" s="33"/>
      <c r="E145" s="9"/>
      <c r="F145" s="9"/>
      <c r="G145" s="9"/>
      <c r="H145" s="9"/>
      <c r="I145" s="6"/>
      <c r="J145" s="230">
        <v>46</v>
      </c>
      <c r="K145" s="230">
        <f t="shared" si="7"/>
        <v>8374.25</v>
      </c>
      <c r="L145" s="33"/>
      <c r="M145" s="9"/>
      <c r="N145" s="9"/>
      <c r="O145" s="9"/>
      <c r="P145" s="113"/>
    </row>
    <row r="146" spans="2:16" x14ac:dyDescent="0.2">
      <c r="B146" s="227">
        <v>47</v>
      </c>
      <c r="C146" s="230">
        <f t="shared" si="6"/>
        <v>8067.75</v>
      </c>
      <c r="D146" s="33"/>
      <c r="E146" s="9"/>
      <c r="F146" s="9"/>
      <c r="G146" s="9"/>
      <c r="H146" s="9"/>
      <c r="I146" s="6"/>
      <c r="J146" s="230">
        <v>47</v>
      </c>
      <c r="K146" s="230">
        <f t="shared" si="7"/>
        <v>8377.75</v>
      </c>
      <c r="L146" s="33"/>
      <c r="M146" s="9"/>
      <c r="N146" s="9"/>
      <c r="O146" s="9"/>
      <c r="P146" s="113"/>
    </row>
    <row r="147" spans="2:16" x14ac:dyDescent="0.2">
      <c r="B147" s="227">
        <v>48</v>
      </c>
      <c r="C147" s="230">
        <f t="shared" si="6"/>
        <v>8071.25</v>
      </c>
      <c r="D147" s="33"/>
      <c r="E147" s="9"/>
      <c r="F147" s="9"/>
      <c r="G147" s="9"/>
      <c r="H147" s="9"/>
      <c r="I147" s="6"/>
      <c r="J147" s="230">
        <v>48</v>
      </c>
      <c r="K147" s="230">
        <f t="shared" si="7"/>
        <v>8381.25</v>
      </c>
      <c r="L147" s="33"/>
      <c r="M147" s="9"/>
      <c r="N147" s="9"/>
      <c r="O147" s="9"/>
      <c r="P147" s="113"/>
    </row>
    <row r="148" spans="2:16" x14ac:dyDescent="0.2">
      <c r="B148" s="227">
        <v>49</v>
      </c>
      <c r="C148" s="230">
        <f t="shared" si="6"/>
        <v>8074.75</v>
      </c>
      <c r="D148" s="33"/>
      <c r="E148" s="9"/>
      <c r="F148" s="9"/>
      <c r="G148" s="9"/>
      <c r="H148" s="9"/>
      <c r="I148" s="6"/>
      <c r="J148" s="230">
        <v>49</v>
      </c>
      <c r="K148" s="230">
        <f t="shared" si="7"/>
        <v>8384.75</v>
      </c>
      <c r="L148" s="33"/>
      <c r="M148" s="9"/>
      <c r="N148" s="9"/>
      <c r="O148" s="9"/>
      <c r="P148" s="113"/>
    </row>
    <row r="149" spans="2:16" x14ac:dyDescent="0.2">
      <c r="B149" s="227">
        <v>50</v>
      </c>
      <c r="C149" s="230">
        <f t="shared" si="6"/>
        <v>8078.25</v>
      </c>
      <c r="D149" s="33"/>
      <c r="E149" s="9"/>
      <c r="F149" s="9"/>
      <c r="G149" s="9"/>
      <c r="H149" s="9"/>
      <c r="I149" s="6"/>
      <c r="J149" s="230">
        <v>50</v>
      </c>
      <c r="K149" s="230">
        <f t="shared" si="7"/>
        <v>8388.25</v>
      </c>
      <c r="L149" s="33"/>
      <c r="M149" s="9"/>
      <c r="N149" s="9"/>
      <c r="O149" s="9"/>
      <c r="P149" s="113"/>
    </row>
    <row r="150" spans="2:16" x14ac:dyDescent="0.2">
      <c r="B150" s="227">
        <v>51</v>
      </c>
      <c r="C150" s="230">
        <f t="shared" si="6"/>
        <v>8081.75</v>
      </c>
      <c r="D150" s="33"/>
      <c r="E150" s="9"/>
      <c r="F150" s="9"/>
      <c r="G150" s="9"/>
      <c r="H150" s="9"/>
      <c r="I150" s="6"/>
      <c r="J150" s="230">
        <v>51</v>
      </c>
      <c r="K150" s="230">
        <f t="shared" si="7"/>
        <v>8391.75</v>
      </c>
      <c r="L150" s="33"/>
      <c r="M150" s="9"/>
      <c r="N150" s="9"/>
      <c r="O150" s="9"/>
      <c r="P150" s="113"/>
    </row>
    <row r="151" spans="2:16" x14ac:dyDescent="0.2">
      <c r="B151" s="227">
        <v>52</v>
      </c>
      <c r="C151" s="230">
        <f t="shared" si="6"/>
        <v>8085.25</v>
      </c>
      <c r="D151" s="33"/>
      <c r="E151" s="9"/>
      <c r="F151" s="9"/>
      <c r="G151" s="9"/>
      <c r="H151" s="9"/>
      <c r="I151" s="6"/>
      <c r="J151" s="230">
        <v>52</v>
      </c>
      <c r="K151" s="230">
        <f t="shared" si="7"/>
        <v>8395.25</v>
      </c>
      <c r="L151" s="33"/>
      <c r="M151" s="9"/>
      <c r="N151" s="9"/>
      <c r="O151" s="9"/>
      <c r="P151" s="113"/>
    </row>
    <row r="152" spans="2:16" x14ac:dyDescent="0.2">
      <c r="B152" s="227">
        <v>53</v>
      </c>
      <c r="C152" s="230">
        <f t="shared" si="6"/>
        <v>8088.75</v>
      </c>
      <c r="D152" s="33"/>
      <c r="E152" s="9"/>
      <c r="F152" s="9"/>
      <c r="G152" s="9"/>
      <c r="H152" s="9"/>
      <c r="I152" s="6"/>
      <c r="J152" s="230">
        <v>53</v>
      </c>
      <c r="K152" s="230">
        <f t="shared" si="7"/>
        <v>8398.75</v>
      </c>
      <c r="L152" s="33"/>
      <c r="M152" s="9"/>
      <c r="N152" s="9"/>
      <c r="O152" s="9"/>
      <c r="P152" s="113"/>
    </row>
    <row r="153" spans="2:16" x14ac:dyDescent="0.2">
      <c r="B153" s="227">
        <v>54</v>
      </c>
      <c r="C153" s="230">
        <f t="shared" si="6"/>
        <v>8092.25</v>
      </c>
      <c r="D153" s="33"/>
      <c r="E153" s="9"/>
      <c r="F153" s="9"/>
      <c r="G153" s="9"/>
      <c r="H153" s="9"/>
      <c r="I153" s="6"/>
      <c r="J153" s="230">
        <v>54</v>
      </c>
      <c r="K153" s="230">
        <f t="shared" si="7"/>
        <v>8402.25</v>
      </c>
      <c r="L153" s="33"/>
      <c r="M153" s="9"/>
      <c r="N153" s="9"/>
      <c r="O153" s="9"/>
      <c r="P153" s="113"/>
    </row>
    <row r="154" spans="2:16" x14ac:dyDescent="0.2">
      <c r="B154" s="227">
        <v>55</v>
      </c>
      <c r="C154" s="230">
        <f t="shared" si="6"/>
        <v>8095.75</v>
      </c>
      <c r="D154" s="33"/>
      <c r="E154" s="9"/>
      <c r="F154" s="9"/>
      <c r="G154" s="9"/>
      <c r="H154" s="9"/>
      <c r="I154" s="6"/>
      <c r="J154" s="230">
        <v>55</v>
      </c>
      <c r="K154" s="230">
        <f t="shared" si="7"/>
        <v>8405.75</v>
      </c>
      <c r="L154" s="33"/>
      <c r="M154" s="9"/>
      <c r="N154" s="9"/>
      <c r="O154" s="9"/>
      <c r="P154" s="113"/>
    </row>
    <row r="155" spans="2:16" x14ac:dyDescent="0.2">
      <c r="B155" s="227">
        <v>56</v>
      </c>
      <c r="C155" s="230">
        <f t="shared" si="6"/>
        <v>8099.25</v>
      </c>
      <c r="D155" s="33"/>
      <c r="E155" s="9"/>
      <c r="F155" s="9"/>
      <c r="G155" s="9"/>
      <c r="H155" s="9"/>
      <c r="I155" s="6"/>
      <c r="J155" s="230">
        <v>56</v>
      </c>
      <c r="K155" s="230">
        <f t="shared" si="7"/>
        <v>8409.25</v>
      </c>
      <c r="L155" s="33"/>
      <c r="M155" s="9"/>
      <c r="N155" s="9"/>
      <c r="O155" s="9"/>
      <c r="P155" s="113"/>
    </row>
    <row r="156" spans="2:16" x14ac:dyDescent="0.2">
      <c r="B156" s="227">
        <v>57</v>
      </c>
      <c r="C156" s="230">
        <f t="shared" si="6"/>
        <v>8102.75</v>
      </c>
      <c r="D156" s="33"/>
      <c r="E156" s="9"/>
      <c r="F156" s="9"/>
      <c r="G156" s="9"/>
      <c r="H156" s="9"/>
      <c r="I156" s="6"/>
      <c r="J156" s="230">
        <v>57</v>
      </c>
      <c r="K156" s="230">
        <f t="shared" si="7"/>
        <v>8412.75</v>
      </c>
      <c r="L156" s="33"/>
      <c r="M156" s="9"/>
      <c r="N156" s="9"/>
      <c r="O156" s="9"/>
      <c r="P156" s="113"/>
    </row>
    <row r="157" spans="2:16" x14ac:dyDescent="0.2">
      <c r="B157" s="227">
        <v>58</v>
      </c>
      <c r="C157" s="230">
        <f t="shared" si="6"/>
        <v>8106.25</v>
      </c>
      <c r="D157" s="33"/>
      <c r="E157" s="9"/>
      <c r="F157" s="9"/>
      <c r="G157" s="9"/>
      <c r="H157" s="9"/>
      <c r="I157" s="6"/>
      <c r="J157" s="230">
        <v>58</v>
      </c>
      <c r="K157" s="230">
        <f t="shared" si="7"/>
        <v>8416.25</v>
      </c>
      <c r="L157" s="33"/>
      <c r="M157" s="9"/>
      <c r="N157" s="9"/>
      <c r="O157" s="9"/>
      <c r="P157" s="113"/>
    </row>
    <row r="158" spans="2:16" x14ac:dyDescent="0.2">
      <c r="B158" s="227">
        <v>59</v>
      </c>
      <c r="C158" s="230">
        <f t="shared" si="6"/>
        <v>8109.75</v>
      </c>
      <c r="D158" s="33"/>
      <c r="E158" s="9"/>
      <c r="F158" s="9"/>
      <c r="G158" s="9"/>
      <c r="H158" s="9"/>
      <c r="I158" s="6"/>
      <c r="J158" s="230">
        <v>59</v>
      </c>
      <c r="K158" s="230">
        <f t="shared" si="7"/>
        <v>8419.75</v>
      </c>
      <c r="L158" s="33"/>
      <c r="M158" s="9"/>
      <c r="N158" s="9"/>
      <c r="O158" s="9"/>
      <c r="P158" s="113"/>
    </row>
    <row r="159" spans="2:16" x14ac:dyDescent="0.2">
      <c r="B159" s="227">
        <v>60</v>
      </c>
      <c r="C159" s="230">
        <f t="shared" si="6"/>
        <v>8113.25</v>
      </c>
      <c r="D159" s="33"/>
      <c r="E159" s="9"/>
      <c r="F159" s="9"/>
      <c r="G159" s="9"/>
      <c r="H159" s="9"/>
      <c r="I159" s="6"/>
      <c r="J159" s="230">
        <v>60</v>
      </c>
      <c r="K159" s="230">
        <f t="shared" si="7"/>
        <v>8423.25</v>
      </c>
      <c r="L159" s="33"/>
      <c r="M159" s="9"/>
      <c r="N159" s="9"/>
      <c r="O159" s="9"/>
      <c r="P159" s="113"/>
    </row>
    <row r="160" spans="2:16" x14ac:dyDescent="0.2">
      <c r="B160" s="227">
        <v>61</v>
      </c>
      <c r="C160" s="230">
        <f t="shared" si="6"/>
        <v>8116.75</v>
      </c>
      <c r="D160" s="33"/>
      <c r="E160" s="9"/>
      <c r="F160" s="9"/>
      <c r="G160" s="9"/>
      <c r="H160" s="9"/>
      <c r="I160" s="6"/>
      <c r="J160" s="230">
        <v>61</v>
      </c>
      <c r="K160" s="230">
        <f t="shared" si="7"/>
        <v>8426.75</v>
      </c>
      <c r="L160" s="33"/>
      <c r="M160" s="9"/>
      <c r="N160" s="9"/>
      <c r="O160" s="9"/>
      <c r="P160" s="113"/>
    </row>
    <row r="161" spans="2:16" x14ac:dyDescent="0.2">
      <c r="B161" s="227">
        <v>62</v>
      </c>
      <c r="C161" s="230">
        <f t="shared" si="6"/>
        <v>8120.25</v>
      </c>
      <c r="D161" s="33"/>
      <c r="E161" s="9"/>
      <c r="F161" s="9"/>
      <c r="G161" s="9"/>
      <c r="H161" s="9"/>
      <c r="I161" s="6"/>
      <c r="J161" s="230">
        <v>62</v>
      </c>
      <c r="K161" s="230">
        <f t="shared" si="7"/>
        <v>8430.25</v>
      </c>
      <c r="L161" s="33"/>
      <c r="M161" s="9"/>
      <c r="N161" s="9"/>
      <c r="O161" s="9"/>
      <c r="P161" s="113"/>
    </row>
    <row r="162" spans="2:16" x14ac:dyDescent="0.2">
      <c r="B162" s="227">
        <v>63</v>
      </c>
      <c r="C162" s="230">
        <f t="shared" si="6"/>
        <v>8123.75</v>
      </c>
      <c r="D162" s="33"/>
      <c r="E162" s="9"/>
      <c r="F162" s="9"/>
      <c r="G162" s="9"/>
      <c r="H162" s="9"/>
      <c r="I162" s="6"/>
      <c r="J162" s="230">
        <v>63</v>
      </c>
      <c r="K162" s="230">
        <f t="shared" si="7"/>
        <v>8433.75</v>
      </c>
      <c r="L162" s="33"/>
      <c r="M162" s="9"/>
      <c r="N162" s="9"/>
      <c r="O162" s="9"/>
      <c r="P162" s="113"/>
    </row>
    <row r="163" spans="2:16" x14ac:dyDescent="0.2">
      <c r="B163" s="227">
        <v>64</v>
      </c>
      <c r="C163" s="230">
        <f t="shared" si="6"/>
        <v>8127.25</v>
      </c>
      <c r="D163" s="33"/>
      <c r="E163" s="9"/>
      <c r="F163" s="9"/>
      <c r="G163" s="9"/>
      <c r="H163" s="9"/>
      <c r="I163" s="6"/>
      <c r="J163" s="230">
        <v>64</v>
      </c>
      <c r="K163" s="230">
        <f t="shared" si="7"/>
        <v>8437.25</v>
      </c>
      <c r="L163" s="33"/>
      <c r="M163" s="9"/>
      <c r="N163" s="9"/>
      <c r="O163" s="9"/>
      <c r="P163" s="113"/>
    </row>
    <row r="164" spans="2:16" x14ac:dyDescent="0.2">
      <c r="B164" s="227">
        <v>65</v>
      </c>
      <c r="C164" s="230">
        <f t="shared" si="6"/>
        <v>8130.75</v>
      </c>
      <c r="D164" s="33"/>
      <c r="E164" s="9"/>
      <c r="F164" s="9"/>
      <c r="G164" s="9"/>
      <c r="H164" s="9"/>
      <c r="I164" s="6"/>
      <c r="J164" s="230">
        <v>65</v>
      </c>
      <c r="K164" s="230">
        <f t="shared" si="7"/>
        <v>8440.75</v>
      </c>
      <c r="L164" s="33"/>
      <c r="M164" s="9"/>
      <c r="N164" s="9"/>
      <c r="O164" s="9"/>
      <c r="P164" s="113"/>
    </row>
    <row r="165" spans="2:16" x14ac:dyDescent="0.2">
      <c r="B165" s="227">
        <v>66</v>
      </c>
      <c r="C165" s="230">
        <f t="shared" ref="C165:C179" si="8">8200-296.75+B165*3.5</f>
        <v>8134.25</v>
      </c>
      <c r="D165" s="33"/>
      <c r="E165" s="9"/>
      <c r="F165" s="9"/>
      <c r="G165" s="9"/>
      <c r="H165" s="9"/>
      <c r="I165" s="6"/>
      <c r="J165" s="230">
        <v>66</v>
      </c>
      <c r="K165" s="230">
        <f t="shared" ref="K165:K179" si="9">8200+13.25+J165*3.5</f>
        <v>8444.25</v>
      </c>
      <c r="L165" s="33"/>
      <c r="M165" s="9"/>
      <c r="N165" s="9"/>
      <c r="O165" s="9"/>
      <c r="P165" s="113"/>
    </row>
    <row r="166" spans="2:16" x14ac:dyDescent="0.2">
      <c r="B166" s="227">
        <v>67</v>
      </c>
      <c r="C166" s="230">
        <f t="shared" si="8"/>
        <v>8137.75</v>
      </c>
      <c r="D166" s="33"/>
      <c r="E166" s="9"/>
      <c r="F166" s="9"/>
      <c r="G166" s="9"/>
      <c r="H166" s="9"/>
      <c r="I166" s="6"/>
      <c r="J166" s="230">
        <v>67</v>
      </c>
      <c r="K166" s="230">
        <f t="shared" si="9"/>
        <v>8447.75</v>
      </c>
      <c r="L166" s="33"/>
      <c r="M166" s="9"/>
      <c r="N166" s="9"/>
      <c r="O166" s="9"/>
      <c r="P166" s="113"/>
    </row>
    <row r="167" spans="2:16" x14ac:dyDescent="0.2">
      <c r="B167" s="227">
        <v>68</v>
      </c>
      <c r="C167" s="230">
        <f t="shared" si="8"/>
        <v>8141.25</v>
      </c>
      <c r="D167" s="33"/>
      <c r="E167" s="9"/>
      <c r="F167" s="9"/>
      <c r="G167" s="9"/>
      <c r="H167" s="9"/>
      <c r="I167" s="6"/>
      <c r="J167" s="230">
        <v>68</v>
      </c>
      <c r="K167" s="230">
        <f t="shared" si="9"/>
        <v>8451.25</v>
      </c>
      <c r="L167" s="33"/>
      <c r="M167" s="9"/>
      <c r="N167" s="9"/>
      <c r="O167" s="9"/>
      <c r="P167" s="113"/>
    </row>
    <row r="168" spans="2:16" x14ac:dyDescent="0.2">
      <c r="B168" s="227">
        <v>69</v>
      </c>
      <c r="C168" s="230">
        <f t="shared" si="8"/>
        <v>8144.75</v>
      </c>
      <c r="D168" s="33"/>
      <c r="E168" s="9"/>
      <c r="F168" s="9"/>
      <c r="G168" s="9"/>
      <c r="H168" s="9"/>
      <c r="I168" s="6"/>
      <c r="J168" s="230">
        <v>69</v>
      </c>
      <c r="K168" s="230">
        <f t="shared" si="9"/>
        <v>8454.75</v>
      </c>
      <c r="L168" s="33"/>
      <c r="M168" s="9"/>
      <c r="N168" s="9"/>
      <c r="O168" s="9"/>
      <c r="P168" s="113"/>
    </row>
    <row r="169" spans="2:16" x14ac:dyDescent="0.2">
      <c r="B169" s="227">
        <v>70</v>
      </c>
      <c r="C169" s="230">
        <f t="shared" si="8"/>
        <v>8148.25</v>
      </c>
      <c r="D169" s="33"/>
      <c r="E169" s="9"/>
      <c r="F169" s="9"/>
      <c r="G169" s="9"/>
      <c r="H169" s="9"/>
      <c r="I169" s="6"/>
      <c r="J169" s="230">
        <v>70</v>
      </c>
      <c r="K169" s="230">
        <f t="shared" si="9"/>
        <v>8458.25</v>
      </c>
      <c r="L169" s="33"/>
      <c r="M169" s="9"/>
      <c r="N169" s="9"/>
      <c r="O169" s="9"/>
      <c r="P169" s="113"/>
    </row>
    <row r="170" spans="2:16" x14ac:dyDescent="0.2">
      <c r="B170" s="227">
        <v>71</v>
      </c>
      <c r="C170" s="230">
        <f t="shared" si="8"/>
        <v>8151.75</v>
      </c>
      <c r="D170" s="33"/>
      <c r="E170" s="9"/>
      <c r="F170" s="9"/>
      <c r="G170" s="9"/>
      <c r="H170" s="9"/>
      <c r="I170" s="6"/>
      <c r="J170" s="230">
        <v>71</v>
      </c>
      <c r="K170" s="230">
        <f t="shared" si="9"/>
        <v>8461.75</v>
      </c>
      <c r="L170" s="33"/>
      <c r="M170" s="9"/>
      <c r="N170" s="9"/>
      <c r="O170" s="9"/>
      <c r="P170" s="113"/>
    </row>
    <row r="171" spans="2:16" x14ac:dyDescent="0.2">
      <c r="B171" s="227">
        <v>72</v>
      </c>
      <c r="C171" s="230">
        <f t="shared" si="8"/>
        <v>8155.25</v>
      </c>
      <c r="D171" s="33"/>
      <c r="E171" s="9"/>
      <c r="F171" s="9"/>
      <c r="G171" s="9"/>
      <c r="H171" s="9"/>
      <c r="I171" s="6"/>
      <c r="J171" s="230">
        <v>72</v>
      </c>
      <c r="K171" s="230">
        <f t="shared" si="9"/>
        <v>8465.25</v>
      </c>
      <c r="L171" s="33"/>
      <c r="M171" s="9"/>
      <c r="N171" s="9"/>
      <c r="O171" s="9"/>
      <c r="P171" s="113"/>
    </row>
    <row r="172" spans="2:16" x14ac:dyDescent="0.2">
      <c r="B172" s="227">
        <v>73</v>
      </c>
      <c r="C172" s="230">
        <f t="shared" si="8"/>
        <v>8158.75</v>
      </c>
      <c r="D172" s="33"/>
      <c r="E172" s="9"/>
      <c r="F172" s="9"/>
      <c r="G172" s="9"/>
      <c r="H172" s="9"/>
      <c r="I172" s="6"/>
      <c r="J172" s="230">
        <v>73</v>
      </c>
      <c r="K172" s="230">
        <f t="shared" si="9"/>
        <v>8468.75</v>
      </c>
      <c r="L172" s="33"/>
      <c r="M172" s="9"/>
      <c r="N172" s="9"/>
      <c r="O172" s="9"/>
      <c r="P172" s="113"/>
    </row>
    <row r="173" spans="2:16" x14ac:dyDescent="0.2">
      <c r="B173" s="227">
        <v>74</v>
      </c>
      <c r="C173" s="230">
        <f t="shared" si="8"/>
        <v>8162.25</v>
      </c>
      <c r="D173" s="33"/>
      <c r="E173" s="9"/>
      <c r="F173" s="9"/>
      <c r="G173" s="9"/>
      <c r="H173" s="9"/>
      <c r="I173" s="6"/>
      <c r="J173" s="230">
        <v>74</v>
      </c>
      <c r="K173" s="230">
        <f t="shared" si="9"/>
        <v>8472.25</v>
      </c>
      <c r="L173" s="33"/>
      <c r="M173" s="9"/>
      <c r="N173" s="9"/>
      <c r="O173" s="9"/>
      <c r="P173" s="113"/>
    </row>
    <row r="174" spans="2:16" x14ac:dyDescent="0.2">
      <c r="B174" s="227">
        <v>75</v>
      </c>
      <c r="C174" s="230">
        <f t="shared" si="8"/>
        <v>8165.75</v>
      </c>
      <c r="D174" s="33"/>
      <c r="E174" s="9"/>
      <c r="F174" s="9"/>
      <c r="G174" s="9"/>
      <c r="H174" s="9"/>
      <c r="I174" s="6"/>
      <c r="J174" s="230">
        <v>75</v>
      </c>
      <c r="K174" s="230">
        <f t="shared" si="9"/>
        <v>8475.75</v>
      </c>
      <c r="L174" s="33"/>
      <c r="M174" s="9"/>
      <c r="N174" s="9"/>
      <c r="O174" s="9"/>
      <c r="P174" s="113"/>
    </row>
    <row r="175" spans="2:16" x14ac:dyDescent="0.2">
      <c r="B175" s="227">
        <v>76</v>
      </c>
      <c r="C175" s="230">
        <f t="shared" si="8"/>
        <v>8169.25</v>
      </c>
      <c r="D175" s="33"/>
      <c r="E175" s="9"/>
      <c r="F175" s="9"/>
      <c r="G175" s="9"/>
      <c r="H175" s="9"/>
      <c r="I175" s="6"/>
      <c r="J175" s="230">
        <v>76</v>
      </c>
      <c r="K175" s="230">
        <f t="shared" si="9"/>
        <v>8479.25</v>
      </c>
      <c r="L175" s="33"/>
      <c r="M175" s="9"/>
      <c r="N175" s="9"/>
      <c r="O175" s="9"/>
      <c r="P175" s="113"/>
    </row>
    <row r="176" spans="2:16" x14ac:dyDescent="0.2">
      <c r="B176" s="227">
        <v>77</v>
      </c>
      <c r="C176" s="230">
        <f t="shared" si="8"/>
        <v>8172.75</v>
      </c>
      <c r="D176" s="33"/>
      <c r="E176" s="9"/>
      <c r="F176" s="9"/>
      <c r="G176" s="9"/>
      <c r="H176" s="9"/>
      <c r="I176" s="6"/>
      <c r="J176" s="230">
        <v>77</v>
      </c>
      <c r="K176" s="230">
        <f t="shared" si="9"/>
        <v>8482.75</v>
      </c>
      <c r="L176" s="33"/>
      <c r="M176" s="9"/>
      <c r="N176" s="9"/>
      <c r="O176" s="9"/>
      <c r="P176" s="113"/>
    </row>
    <row r="177" spans="1:16" x14ac:dyDescent="0.2">
      <c r="B177" s="227">
        <v>78</v>
      </c>
      <c r="C177" s="230">
        <f t="shared" si="8"/>
        <v>8176.25</v>
      </c>
      <c r="D177" s="33"/>
      <c r="E177" s="9"/>
      <c r="F177" s="9"/>
      <c r="G177" s="9"/>
      <c r="H177" s="9"/>
      <c r="I177" s="6"/>
      <c r="J177" s="230">
        <v>78</v>
      </c>
      <c r="K177" s="230">
        <f t="shared" si="9"/>
        <v>8486.25</v>
      </c>
      <c r="L177" s="33"/>
      <c r="M177" s="9"/>
      <c r="N177" s="9"/>
      <c r="O177" s="9"/>
      <c r="P177" s="113"/>
    </row>
    <row r="178" spans="1:16" x14ac:dyDescent="0.2">
      <c r="B178" s="227">
        <v>79</v>
      </c>
      <c r="C178" s="230">
        <f t="shared" si="8"/>
        <v>8179.75</v>
      </c>
      <c r="D178" s="33"/>
      <c r="E178" s="9"/>
      <c r="F178" s="9"/>
      <c r="G178" s="9"/>
      <c r="H178" s="9"/>
      <c r="I178" s="6"/>
      <c r="J178" s="230">
        <v>79</v>
      </c>
      <c r="K178" s="230">
        <f t="shared" si="9"/>
        <v>8489.75</v>
      </c>
      <c r="L178" s="33"/>
      <c r="M178" s="9"/>
      <c r="N178" s="9"/>
      <c r="O178" s="9"/>
      <c r="P178" s="113"/>
    </row>
    <row r="179" spans="1:16" ht="13.5" thickBot="1" x14ac:dyDescent="0.25">
      <c r="B179" s="228">
        <v>80</v>
      </c>
      <c r="C179" s="231">
        <f t="shared" si="8"/>
        <v>8183.25</v>
      </c>
      <c r="D179" s="183"/>
      <c r="E179" s="174"/>
      <c r="F179" s="174"/>
      <c r="G179" s="174"/>
      <c r="H179" s="174"/>
      <c r="I179" s="81"/>
      <c r="J179" s="231">
        <v>80</v>
      </c>
      <c r="K179" s="231">
        <f t="shared" si="9"/>
        <v>8493.25</v>
      </c>
      <c r="L179" s="183"/>
      <c r="M179" s="174"/>
      <c r="N179" s="174"/>
      <c r="O179" s="174"/>
      <c r="P179" s="184"/>
    </row>
    <row r="180" spans="1:16" x14ac:dyDescent="0.2">
      <c r="A180" s="412">
        <v>6</v>
      </c>
      <c r="B180" s="83"/>
      <c r="C180" s="83"/>
      <c r="D180" s="141"/>
      <c r="E180" s="418" t="s">
        <v>172</v>
      </c>
      <c r="F180" s="419"/>
      <c r="G180" s="419" t="s">
        <v>173</v>
      </c>
      <c r="H180" s="419"/>
      <c r="I180" s="88" t="s">
        <v>165</v>
      </c>
      <c r="J180" s="419" t="s">
        <v>163</v>
      </c>
      <c r="K180" s="419"/>
      <c r="L180" s="89" t="s">
        <v>430</v>
      </c>
      <c r="M180" s="83"/>
      <c r="N180" s="83"/>
      <c r="O180" s="83"/>
      <c r="P180" s="83"/>
    </row>
    <row r="181" spans="1:16" ht="16.5" thickBot="1" x14ac:dyDescent="0.3">
      <c r="A181" s="413"/>
      <c r="B181" s="83"/>
      <c r="C181" s="83"/>
      <c r="D181" s="142"/>
      <c r="E181" s="414" t="s">
        <v>153</v>
      </c>
      <c r="F181" s="415"/>
      <c r="G181" s="415"/>
      <c r="H181" s="415"/>
      <c r="I181" s="415"/>
      <c r="J181" s="415"/>
      <c r="K181" s="415"/>
      <c r="L181" s="417"/>
      <c r="M181" s="83"/>
      <c r="N181" s="83"/>
      <c r="O181" s="83"/>
      <c r="P181" s="83"/>
    </row>
    <row r="182" spans="1:16" ht="13.5" thickBot="1" x14ac:dyDescent="0.25">
      <c r="B182" s="92" t="s">
        <v>111</v>
      </c>
      <c r="C182" s="93" t="s">
        <v>112</v>
      </c>
      <c r="D182" s="98" t="s">
        <v>113</v>
      </c>
      <c r="E182" s="95" t="s">
        <v>114</v>
      </c>
      <c r="F182" s="95" t="s">
        <v>115</v>
      </c>
      <c r="G182" s="95" t="s">
        <v>116</v>
      </c>
      <c r="H182" s="96" t="s">
        <v>117</v>
      </c>
      <c r="I182" s="75"/>
      <c r="J182" s="188" t="s">
        <v>111</v>
      </c>
      <c r="K182" s="188" t="s">
        <v>118</v>
      </c>
      <c r="L182" s="189" t="s">
        <v>113</v>
      </c>
      <c r="M182" s="190" t="s">
        <v>114</v>
      </c>
      <c r="N182" s="190" t="s">
        <v>115</v>
      </c>
      <c r="O182" s="190" t="s">
        <v>116</v>
      </c>
      <c r="P182" s="191" t="s">
        <v>117</v>
      </c>
    </row>
    <row r="183" spans="1:16" x14ac:dyDescent="0.2">
      <c r="B183" s="226">
        <v>1</v>
      </c>
      <c r="C183" s="229">
        <f>8200-295.875+B183*1.75</f>
        <v>7905.875</v>
      </c>
      <c r="D183" s="66"/>
      <c r="E183" s="100"/>
      <c r="F183" s="100"/>
      <c r="G183" s="100"/>
      <c r="H183" s="211"/>
      <c r="I183" s="6"/>
      <c r="J183" s="230">
        <v>1</v>
      </c>
      <c r="K183" s="230">
        <f>8200+14.125+J183*1.75</f>
        <v>8215.875</v>
      </c>
      <c r="L183" s="20"/>
      <c r="M183" s="4"/>
      <c r="N183" s="4"/>
      <c r="O183" s="4"/>
      <c r="P183" s="113"/>
    </row>
    <row r="184" spans="1:16" x14ac:dyDescent="0.2">
      <c r="B184" s="227">
        <v>2</v>
      </c>
      <c r="C184" s="230">
        <f t="shared" ref="C184:C247" si="10">8200-295.875+B184*1.75</f>
        <v>7907.625</v>
      </c>
      <c r="D184" s="20"/>
      <c r="E184" s="4"/>
      <c r="F184" s="4"/>
      <c r="G184" s="4"/>
      <c r="H184" s="9"/>
      <c r="I184" s="6"/>
      <c r="J184" s="230">
        <v>2</v>
      </c>
      <c r="K184" s="230">
        <f t="shared" ref="K184:K247" si="11">8200+14.125+J184*1.75</f>
        <v>8217.625</v>
      </c>
      <c r="L184" s="20"/>
      <c r="M184" s="4"/>
      <c r="N184" s="4"/>
      <c r="O184" s="4"/>
      <c r="P184" s="113"/>
    </row>
    <row r="185" spans="1:16" x14ac:dyDescent="0.2">
      <c r="B185" s="227">
        <v>3</v>
      </c>
      <c r="C185" s="230">
        <f t="shared" si="10"/>
        <v>7909.375</v>
      </c>
      <c r="D185" s="20"/>
      <c r="E185" s="4"/>
      <c r="F185" s="4"/>
      <c r="G185" s="4"/>
      <c r="H185" s="9"/>
      <c r="I185" s="6"/>
      <c r="J185" s="230">
        <v>3</v>
      </c>
      <c r="K185" s="230">
        <f t="shared" si="11"/>
        <v>8219.375</v>
      </c>
      <c r="L185" s="20"/>
      <c r="M185" s="4"/>
      <c r="N185" s="4"/>
      <c r="O185" s="4"/>
      <c r="P185" s="113"/>
    </row>
    <row r="186" spans="1:16" x14ac:dyDescent="0.2">
      <c r="B186" s="227">
        <v>4</v>
      </c>
      <c r="C186" s="230">
        <f t="shared" si="10"/>
        <v>7911.125</v>
      </c>
      <c r="D186" s="20"/>
      <c r="E186" s="4"/>
      <c r="F186" s="4"/>
      <c r="G186" s="4"/>
      <c r="H186" s="9"/>
      <c r="I186" s="6"/>
      <c r="J186" s="230">
        <v>4</v>
      </c>
      <c r="K186" s="230">
        <f t="shared" si="11"/>
        <v>8221.125</v>
      </c>
      <c r="L186" s="20"/>
      <c r="M186" s="4"/>
      <c r="N186" s="4"/>
      <c r="O186" s="4"/>
      <c r="P186" s="113"/>
    </row>
    <row r="187" spans="1:16" x14ac:dyDescent="0.2">
      <c r="B187" s="227">
        <v>5</v>
      </c>
      <c r="C187" s="230">
        <f t="shared" si="10"/>
        <v>7912.875</v>
      </c>
      <c r="D187" s="33"/>
      <c r="E187" s="9"/>
      <c r="F187" s="9"/>
      <c r="G187" s="9"/>
      <c r="H187" s="9"/>
      <c r="I187" s="6"/>
      <c r="J187" s="230">
        <v>5</v>
      </c>
      <c r="K187" s="230">
        <f t="shared" si="11"/>
        <v>8222.875</v>
      </c>
      <c r="L187" s="33"/>
      <c r="M187" s="9"/>
      <c r="N187" s="9"/>
      <c r="O187" s="9"/>
      <c r="P187" s="113"/>
    </row>
    <row r="188" spans="1:16" x14ac:dyDescent="0.2">
      <c r="B188" s="227">
        <v>6</v>
      </c>
      <c r="C188" s="230">
        <f t="shared" si="10"/>
        <v>7914.625</v>
      </c>
      <c r="D188" s="33"/>
      <c r="E188" s="9"/>
      <c r="F188" s="9"/>
      <c r="G188" s="9"/>
      <c r="H188" s="9"/>
      <c r="I188" s="6"/>
      <c r="J188" s="230">
        <v>6</v>
      </c>
      <c r="K188" s="230">
        <f t="shared" si="11"/>
        <v>8224.625</v>
      </c>
      <c r="L188" s="33"/>
      <c r="M188" s="9"/>
      <c r="N188" s="9"/>
      <c r="O188" s="9"/>
      <c r="P188" s="113"/>
    </row>
    <row r="189" spans="1:16" x14ac:dyDescent="0.2">
      <c r="B189" s="227">
        <v>7</v>
      </c>
      <c r="C189" s="230">
        <f t="shared" si="10"/>
        <v>7916.375</v>
      </c>
      <c r="D189" s="33"/>
      <c r="E189" s="9"/>
      <c r="F189" s="9"/>
      <c r="G189" s="9"/>
      <c r="H189" s="9"/>
      <c r="I189" s="6"/>
      <c r="J189" s="230">
        <v>7</v>
      </c>
      <c r="K189" s="230">
        <f t="shared" si="11"/>
        <v>8226.375</v>
      </c>
      <c r="L189" s="33"/>
      <c r="M189" s="9"/>
      <c r="N189" s="9"/>
      <c r="O189" s="9"/>
      <c r="P189" s="113"/>
    </row>
    <row r="190" spans="1:16" x14ac:dyDescent="0.2">
      <c r="B190" s="227">
        <v>8</v>
      </c>
      <c r="C190" s="230">
        <f t="shared" si="10"/>
        <v>7918.125</v>
      </c>
      <c r="D190" s="33"/>
      <c r="E190" s="9"/>
      <c r="F190" s="9"/>
      <c r="G190" s="9"/>
      <c r="H190" s="9"/>
      <c r="I190" s="6"/>
      <c r="J190" s="230">
        <v>8</v>
      </c>
      <c r="K190" s="230">
        <f t="shared" si="11"/>
        <v>8228.125</v>
      </c>
      <c r="L190" s="33"/>
      <c r="M190" s="9"/>
      <c r="N190" s="9"/>
      <c r="O190" s="9"/>
      <c r="P190" s="113"/>
    </row>
    <row r="191" spans="1:16" x14ac:dyDescent="0.2">
      <c r="B191" s="227">
        <v>9</v>
      </c>
      <c r="C191" s="230">
        <f t="shared" si="10"/>
        <v>7919.875</v>
      </c>
      <c r="D191" s="33"/>
      <c r="E191" s="9"/>
      <c r="F191" s="9"/>
      <c r="G191" s="9"/>
      <c r="H191" s="9"/>
      <c r="I191" s="6"/>
      <c r="J191" s="230">
        <v>9</v>
      </c>
      <c r="K191" s="230">
        <f t="shared" si="11"/>
        <v>8229.875</v>
      </c>
      <c r="L191" s="33"/>
      <c r="M191" s="9"/>
      <c r="N191" s="9"/>
      <c r="O191" s="9"/>
      <c r="P191" s="113"/>
    </row>
    <row r="192" spans="1:16" x14ac:dyDescent="0.2">
      <c r="B192" s="227">
        <v>10</v>
      </c>
      <c r="C192" s="230">
        <f t="shared" si="10"/>
        <v>7921.625</v>
      </c>
      <c r="D192" s="33"/>
      <c r="E192" s="9"/>
      <c r="F192" s="9"/>
      <c r="G192" s="9"/>
      <c r="H192" s="9"/>
      <c r="I192" s="6"/>
      <c r="J192" s="230">
        <v>10</v>
      </c>
      <c r="K192" s="230">
        <f t="shared" si="11"/>
        <v>8231.625</v>
      </c>
      <c r="L192" s="33"/>
      <c r="M192" s="9"/>
      <c r="N192" s="9"/>
      <c r="O192" s="9"/>
      <c r="P192" s="113"/>
    </row>
    <row r="193" spans="2:16" x14ac:dyDescent="0.2">
      <c r="B193" s="227">
        <v>11</v>
      </c>
      <c r="C193" s="230">
        <f t="shared" si="10"/>
        <v>7923.375</v>
      </c>
      <c r="D193" s="33"/>
      <c r="E193" s="9"/>
      <c r="F193" s="9"/>
      <c r="G193" s="9"/>
      <c r="H193" s="9"/>
      <c r="I193" s="6"/>
      <c r="J193" s="230">
        <v>11</v>
      </c>
      <c r="K193" s="230">
        <f t="shared" si="11"/>
        <v>8233.375</v>
      </c>
      <c r="L193" s="33"/>
      <c r="M193" s="9"/>
      <c r="N193" s="9"/>
      <c r="O193" s="9"/>
      <c r="P193" s="113"/>
    </row>
    <row r="194" spans="2:16" x14ac:dyDescent="0.2">
      <c r="B194" s="227">
        <v>12</v>
      </c>
      <c r="C194" s="230">
        <f t="shared" si="10"/>
        <v>7925.125</v>
      </c>
      <c r="D194" s="33"/>
      <c r="E194" s="9"/>
      <c r="F194" s="9"/>
      <c r="G194" s="9"/>
      <c r="H194" s="9"/>
      <c r="I194" s="6"/>
      <c r="J194" s="230">
        <v>12</v>
      </c>
      <c r="K194" s="230">
        <f t="shared" si="11"/>
        <v>8235.125</v>
      </c>
      <c r="L194" s="33"/>
      <c r="M194" s="9"/>
      <c r="N194" s="9"/>
      <c r="O194" s="9"/>
      <c r="P194" s="113"/>
    </row>
    <row r="195" spans="2:16" x14ac:dyDescent="0.2">
      <c r="B195" s="227">
        <v>13</v>
      </c>
      <c r="C195" s="230">
        <f t="shared" si="10"/>
        <v>7926.875</v>
      </c>
      <c r="D195" s="33"/>
      <c r="E195" s="9"/>
      <c r="F195" s="9"/>
      <c r="G195" s="9"/>
      <c r="H195" s="9"/>
      <c r="I195" s="6"/>
      <c r="J195" s="230">
        <v>13</v>
      </c>
      <c r="K195" s="230">
        <f t="shared" si="11"/>
        <v>8236.875</v>
      </c>
      <c r="L195" s="33"/>
      <c r="M195" s="9"/>
      <c r="N195" s="9"/>
      <c r="O195" s="9"/>
      <c r="P195" s="113"/>
    </row>
    <row r="196" spans="2:16" x14ac:dyDescent="0.2">
      <c r="B196" s="227">
        <v>14</v>
      </c>
      <c r="C196" s="230">
        <f t="shared" si="10"/>
        <v>7928.625</v>
      </c>
      <c r="D196" s="33"/>
      <c r="E196" s="9"/>
      <c r="F196" s="9"/>
      <c r="G196" s="9"/>
      <c r="H196" s="9"/>
      <c r="I196" s="6"/>
      <c r="J196" s="230">
        <v>14</v>
      </c>
      <c r="K196" s="230">
        <f t="shared" si="11"/>
        <v>8238.625</v>
      </c>
      <c r="L196" s="33"/>
      <c r="M196" s="9"/>
      <c r="N196" s="9"/>
      <c r="O196" s="9"/>
      <c r="P196" s="113"/>
    </row>
    <row r="197" spans="2:16" x14ac:dyDescent="0.2">
      <c r="B197" s="227">
        <v>15</v>
      </c>
      <c r="C197" s="230">
        <f t="shared" si="10"/>
        <v>7930.375</v>
      </c>
      <c r="D197" s="33"/>
      <c r="E197" s="9"/>
      <c r="F197" s="9"/>
      <c r="G197" s="9"/>
      <c r="H197" s="9"/>
      <c r="I197" s="6"/>
      <c r="J197" s="230">
        <v>15</v>
      </c>
      <c r="K197" s="230">
        <f t="shared" si="11"/>
        <v>8240.375</v>
      </c>
      <c r="L197" s="33"/>
      <c r="M197" s="9"/>
      <c r="N197" s="9"/>
      <c r="O197" s="9"/>
      <c r="P197" s="113"/>
    </row>
    <row r="198" spans="2:16" x14ac:dyDescent="0.2">
      <c r="B198" s="227">
        <v>16</v>
      </c>
      <c r="C198" s="230">
        <f t="shared" si="10"/>
        <v>7932.125</v>
      </c>
      <c r="D198" s="33"/>
      <c r="E198" s="9"/>
      <c r="F198" s="9"/>
      <c r="G198" s="9"/>
      <c r="H198" s="9"/>
      <c r="I198" s="6"/>
      <c r="J198" s="230">
        <v>16</v>
      </c>
      <c r="K198" s="230">
        <f t="shared" si="11"/>
        <v>8242.125</v>
      </c>
      <c r="L198" s="33"/>
      <c r="M198" s="9"/>
      <c r="N198" s="9"/>
      <c r="O198" s="9"/>
      <c r="P198" s="113"/>
    </row>
    <row r="199" spans="2:16" x14ac:dyDescent="0.2">
      <c r="B199" s="227">
        <v>17</v>
      </c>
      <c r="C199" s="230">
        <f t="shared" si="10"/>
        <v>7933.875</v>
      </c>
      <c r="D199" s="33"/>
      <c r="E199" s="9"/>
      <c r="F199" s="9"/>
      <c r="G199" s="9"/>
      <c r="H199" s="9"/>
      <c r="I199" s="6"/>
      <c r="J199" s="230">
        <v>17</v>
      </c>
      <c r="K199" s="230">
        <f t="shared" si="11"/>
        <v>8243.875</v>
      </c>
      <c r="L199" s="33"/>
      <c r="M199" s="9"/>
      <c r="N199" s="9"/>
      <c r="O199" s="9"/>
      <c r="P199" s="113"/>
    </row>
    <row r="200" spans="2:16" x14ac:dyDescent="0.2">
      <c r="B200" s="227">
        <v>18</v>
      </c>
      <c r="C200" s="230">
        <f t="shared" si="10"/>
        <v>7935.625</v>
      </c>
      <c r="D200" s="33"/>
      <c r="E200" s="9"/>
      <c r="F200" s="9"/>
      <c r="G200" s="9"/>
      <c r="H200" s="9"/>
      <c r="I200" s="6"/>
      <c r="J200" s="230">
        <v>18</v>
      </c>
      <c r="K200" s="230">
        <f t="shared" si="11"/>
        <v>8245.625</v>
      </c>
      <c r="L200" s="33"/>
      <c r="M200" s="9"/>
      <c r="N200" s="9"/>
      <c r="O200" s="9"/>
      <c r="P200" s="113"/>
    </row>
    <row r="201" spans="2:16" x14ac:dyDescent="0.2">
      <c r="B201" s="227">
        <v>19</v>
      </c>
      <c r="C201" s="230">
        <f t="shared" si="10"/>
        <v>7937.375</v>
      </c>
      <c r="D201" s="33"/>
      <c r="E201" s="9"/>
      <c r="F201" s="9"/>
      <c r="G201" s="9"/>
      <c r="H201" s="9"/>
      <c r="I201" s="6"/>
      <c r="J201" s="230">
        <v>19</v>
      </c>
      <c r="K201" s="230">
        <f t="shared" si="11"/>
        <v>8247.375</v>
      </c>
      <c r="L201" s="33"/>
      <c r="M201" s="9"/>
      <c r="N201" s="9"/>
      <c r="O201" s="9"/>
      <c r="P201" s="113"/>
    </row>
    <row r="202" spans="2:16" x14ac:dyDescent="0.2">
      <c r="B202" s="227">
        <v>20</v>
      </c>
      <c r="C202" s="230">
        <f t="shared" si="10"/>
        <v>7939.125</v>
      </c>
      <c r="D202" s="33"/>
      <c r="E202" s="9"/>
      <c r="F202" s="9"/>
      <c r="G202" s="9"/>
      <c r="H202" s="9"/>
      <c r="I202" s="6"/>
      <c r="J202" s="230">
        <v>20</v>
      </c>
      <c r="K202" s="230">
        <f t="shared" si="11"/>
        <v>8249.125</v>
      </c>
      <c r="L202" s="33"/>
      <c r="M202" s="9"/>
      <c r="N202" s="9"/>
      <c r="O202" s="9"/>
      <c r="P202" s="113"/>
    </row>
    <row r="203" spans="2:16" x14ac:dyDescent="0.2">
      <c r="B203" s="227">
        <v>21</v>
      </c>
      <c r="C203" s="230">
        <f t="shared" si="10"/>
        <v>7940.875</v>
      </c>
      <c r="D203" s="33"/>
      <c r="E203" s="9"/>
      <c r="F203" s="9"/>
      <c r="G203" s="9"/>
      <c r="H203" s="9"/>
      <c r="I203" s="6"/>
      <c r="J203" s="230">
        <v>21</v>
      </c>
      <c r="K203" s="230">
        <f t="shared" si="11"/>
        <v>8250.875</v>
      </c>
      <c r="L203" s="33"/>
      <c r="M203" s="9"/>
      <c r="N203" s="9"/>
      <c r="O203" s="9"/>
      <c r="P203" s="113"/>
    </row>
    <row r="204" spans="2:16" x14ac:dyDescent="0.2">
      <c r="B204" s="227">
        <v>22</v>
      </c>
      <c r="C204" s="230">
        <f t="shared" si="10"/>
        <v>7942.625</v>
      </c>
      <c r="D204" s="33"/>
      <c r="E204" s="9"/>
      <c r="F204" s="9"/>
      <c r="G204" s="9"/>
      <c r="H204" s="9"/>
      <c r="I204" s="6"/>
      <c r="J204" s="230">
        <v>22</v>
      </c>
      <c r="K204" s="230">
        <f t="shared" si="11"/>
        <v>8252.625</v>
      </c>
      <c r="L204" s="33"/>
      <c r="M204" s="9"/>
      <c r="N204" s="9"/>
      <c r="O204" s="9"/>
      <c r="P204" s="113"/>
    </row>
    <row r="205" spans="2:16" x14ac:dyDescent="0.2">
      <c r="B205" s="227">
        <v>23</v>
      </c>
      <c r="C205" s="230">
        <f t="shared" si="10"/>
        <v>7944.375</v>
      </c>
      <c r="D205" s="33"/>
      <c r="E205" s="9"/>
      <c r="F205" s="9"/>
      <c r="G205" s="9"/>
      <c r="H205" s="9"/>
      <c r="I205" s="6"/>
      <c r="J205" s="230">
        <v>23</v>
      </c>
      <c r="K205" s="230">
        <f t="shared" si="11"/>
        <v>8254.375</v>
      </c>
      <c r="L205" s="33"/>
      <c r="M205" s="9"/>
      <c r="N205" s="9"/>
      <c r="O205" s="9"/>
      <c r="P205" s="113"/>
    </row>
    <row r="206" spans="2:16" x14ac:dyDescent="0.2">
      <c r="B206" s="227">
        <v>24</v>
      </c>
      <c r="C206" s="230">
        <f t="shared" si="10"/>
        <v>7946.125</v>
      </c>
      <c r="D206" s="33"/>
      <c r="E206" s="9"/>
      <c r="F206" s="9"/>
      <c r="G206" s="9"/>
      <c r="H206" s="9"/>
      <c r="I206" s="6"/>
      <c r="J206" s="230">
        <v>24</v>
      </c>
      <c r="K206" s="230">
        <f t="shared" si="11"/>
        <v>8256.125</v>
      </c>
      <c r="L206" s="33"/>
      <c r="M206" s="9"/>
      <c r="N206" s="9"/>
      <c r="O206" s="9"/>
      <c r="P206" s="113"/>
    </row>
    <row r="207" spans="2:16" x14ac:dyDescent="0.2">
      <c r="B207" s="227">
        <v>25</v>
      </c>
      <c r="C207" s="230">
        <f t="shared" si="10"/>
        <v>7947.875</v>
      </c>
      <c r="D207" s="33"/>
      <c r="E207" s="9"/>
      <c r="F207" s="9"/>
      <c r="G207" s="9"/>
      <c r="H207" s="9"/>
      <c r="I207" s="6"/>
      <c r="J207" s="230">
        <v>25</v>
      </c>
      <c r="K207" s="230">
        <f t="shared" si="11"/>
        <v>8257.875</v>
      </c>
      <c r="L207" s="33"/>
      <c r="M207" s="9"/>
      <c r="N207" s="9"/>
      <c r="O207" s="9"/>
      <c r="P207" s="113"/>
    </row>
    <row r="208" spans="2:16" x14ac:dyDescent="0.2">
      <c r="B208" s="227">
        <v>26</v>
      </c>
      <c r="C208" s="230">
        <f t="shared" si="10"/>
        <v>7949.625</v>
      </c>
      <c r="D208" s="33"/>
      <c r="E208" s="9"/>
      <c r="F208" s="9"/>
      <c r="G208" s="9"/>
      <c r="H208" s="9"/>
      <c r="I208" s="6"/>
      <c r="J208" s="230">
        <v>26</v>
      </c>
      <c r="K208" s="230">
        <f t="shared" si="11"/>
        <v>8259.625</v>
      </c>
      <c r="L208" s="33"/>
      <c r="M208" s="9"/>
      <c r="N208" s="9"/>
      <c r="O208" s="9"/>
      <c r="P208" s="113"/>
    </row>
    <row r="209" spans="2:16" x14ac:dyDescent="0.2">
      <c r="B209" s="227">
        <v>27</v>
      </c>
      <c r="C209" s="230">
        <f t="shared" si="10"/>
        <v>7951.375</v>
      </c>
      <c r="D209" s="33"/>
      <c r="E209" s="9"/>
      <c r="F209" s="9"/>
      <c r="G209" s="9"/>
      <c r="H209" s="9"/>
      <c r="I209" s="6"/>
      <c r="J209" s="230">
        <v>27</v>
      </c>
      <c r="K209" s="230">
        <f t="shared" si="11"/>
        <v>8261.375</v>
      </c>
      <c r="L209" s="33"/>
      <c r="M209" s="9"/>
      <c r="N209" s="9"/>
      <c r="O209" s="9"/>
      <c r="P209" s="113"/>
    </row>
    <row r="210" spans="2:16" x14ac:dyDescent="0.2">
      <c r="B210" s="227">
        <v>28</v>
      </c>
      <c r="C210" s="230">
        <f t="shared" si="10"/>
        <v>7953.125</v>
      </c>
      <c r="D210" s="33"/>
      <c r="E210" s="9"/>
      <c r="F210" s="9"/>
      <c r="G210" s="9"/>
      <c r="H210" s="9"/>
      <c r="I210" s="6"/>
      <c r="J210" s="230">
        <v>28</v>
      </c>
      <c r="K210" s="230">
        <f t="shared" si="11"/>
        <v>8263.125</v>
      </c>
      <c r="L210" s="33"/>
      <c r="M210" s="9"/>
      <c r="N210" s="9"/>
      <c r="O210" s="9"/>
      <c r="P210" s="113"/>
    </row>
    <row r="211" spans="2:16" x14ac:dyDescent="0.2">
      <c r="B211" s="227">
        <v>29</v>
      </c>
      <c r="C211" s="230">
        <f t="shared" si="10"/>
        <v>7954.875</v>
      </c>
      <c r="D211" s="33"/>
      <c r="E211" s="9"/>
      <c r="F211" s="9"/>
      <c r="G211" s="9"/>
      <c r="H211" s="9"/>
      <c r="I211" s="6"/>
      <c r="J211" s="230">
        <v>29</v>
      </c>
      <c r="K211" s="230">
        <f t="shared" si="11"/>
        <v>8264.875</v>
      </c>
      <c r="L211" s="33"/>
      <c r="M211" s="9"/>
      <c r="N211" s="9"/>
      <c r="O211" s="9"/>
      <c r="P211" s="113"/>
    </row>
    <row r="212" spans="2:16" x14ac:dyDescent="0.2">
      <c r="B212" s="227">
        <v>30</v>
      </c>
      <c r="C212" s="230">
        <f t="shared" si="10"/>
        <v>7956.625</v>
      </c>
      <c r="D212" s="33"/>
      <c r="E212" s="9"/>
      <c r="F212" s="9"/>
      <c r="G212" s="9"/>
      <c r="H212" s="9"/>
      <c r="I212" s="6"/>
      <c r="J212" s="230">
        <v>30</v>
      </c>
      <c r="K212" s="230">
        <f t="shared" si="11"/>
        <v>8266.625</v>
      </c>
      <c r="L212" s="33"/>
      <c r="M212" s="9"/>
      <c r="N212" s="9"/>
      <c r="O212" s="9"/>
      <c r="P212" s="113"/>
    </row>
    <row r="213" spans="2:16" x14ac:dyDescent="0.2">
      <c r="B213" s="227">
        <v>31</v>
      </c>
      <c r="C213" s="230">
        <f t="shared" si="10"/>
        <v>7958.375</v>
      </c>
      <c r="D213" s="33"/>
      <c r="E213" s="9"/>
      <c r="F213" s="9"/>
      <c r="G213" s="9"/>
      <c r="H213" s="9"/>
      <c r="I213" s="6"/>
      <c r="J213" s="230">
        <v>31</v>
      </c>
      <c r="K213" s="230">
        <f t="shared" si="11"/>
        <v>8268.375</v>
      </c>
      <c r="L213" s="33"/>
      <c r="M213" s="9"/>
      <c r="N213" s="9"/>
      <c r="O213" s="9"/>
      <c r="P213" s="113"/>
    </row>
    <row r="214" spans="2:16" x14ac:dyDescent="0.2">
      <c r="B214" s="227">
        <v>32</v>
      </c>
      <c r="C214" s="230">
        <f t="shared" si="10"/>
        <v>7960.125</v>
      </c>
      <c r="D214" s="33"/>
      <c r="E214" s="9"/>
      <c r="F214" s="9"/>
      <c r="G214" s="9"/>
      <c r="H214" s="9"/>
      <c r="I214" s="6"/>
      <c r="J214" s="230">
        <v>32</v>
      </c>
      <c r="K214" s="230">
        <f t="shared" si="11"/>
        <v>8270.125</v>
      </c>
      <c r="L214" s="33"/>
      <c r="M214" s="9"/>
      <c r="N214" s="9"/>
      <c r="O214" s="9"/>
      <c r="P214" s="113"/>
    </row>
    <row r="215" spans="2:16" x14ac:dyDescent="0.2">
      <c r="B215" s="227">
        <v>33</v>
      </c>
      <c r="C215" s="230">
        <f t="shared" si="10"/>
        <v>7961.875</v>
      </c>
      <c r="D215" s="33"/>
      <c r="E215" s="9"/>
      <c r="F215" s="9"/>
      <c r="G215" s="9"/>
      <c r="H215" s="9"/>
      <c r="I215" s="6"/>
      <c r="J215" s="230">
        <v>33</v>
      </c>
      <c r="K215" s="230">
        <f t="shared" si="11"/>
        <v>8271.875</v>
      </c>
      <c r="L215" s="33"/>
      <c r="M215" s="9"/>
      <c r="N215" s="9"/>
      <c r="O215" s="9"/>
      <c r="P215" s="113"/>
    </row>
    <row r="216" spans="2:16" x14ac:dyDescent="0.2">
      <c r="B216" s="227">
        <v>34</v>
      </c>
      <c r="C216" s="230">
        <f t="shared" si="10"/>
        <v>7963.625</v>
      </c>
      <c r="D216" s="33"/>
      <c r="E216" s="9"/>
      <c r="F216" s="9"/>
      <c r="G216" s="9"/>
      <c r="H216" s="9"/>
      <c r="I216" s="6"/>
      <c r="J216" s="230">
        <v>34</v>
      </c>
      <c r="K216" s="230">
        <f t="shared" si="11"/>
        <v>8273.625</v>
      </c>
      <c r="L216" s="33"/>
      <c r="M216" s="9"/>
      <c r="N216" s="9"/>
      <c r="O216" s="9"/>
      <c r="P216" s="113"/>
    </row>
    <row r="217" spans="2:16" x14ac:dyDescent="0.2">
      <c r="B217" s="227">
        <v>35</v>
      </c>
      <c r="C217" s="230">
        <f t="shared" si="10"/>
        <v>7965.375</v>
      </c>
      <c r="D217" s="33"/>
      <c r="E217" s="9"/>
      <c r="F217" s="9"/>
      <c r="G217" s="9"/>
      <c r="H217" s="9"/>
      <c r="I217" s="6"/>
      <c r="J217" s="230">
        <v>35</v>
      </c>
      <c r="K217" s="230">
        <f t="shared" si="11"/>
        <v>8275.375</v>
      </c>
      <c r="L217" s="33"/>
      <c r="M217" s="9"/>
      <c r="N217" s="9"/>
      <c r="O217" s="9"/>
      <c r="P217" s="113"/>
    </row>
    <row r="218" spans="2:16" x14ac:dyDescent="0.2">
      <c r="B218" s="227">
        <v>36</v>
      </c>
      <c r="C218" s="230">
        <f t="shared" si="10"/>
        <v>7967.125</v>
      </c>
      <c r="D218" s="33"/>
      <c r="E218" s="9"/>
      <c r="F218" s="9"/>
      <c r="G218" s="9"/>
      <c r="H218" s="9"/>
      <c r="I218" s="6"/>
      <c r="J218" s="230">
        <v>36</v>
      </c>
      <c r="K218" s="230">
        <f t="shared" si="11"/>
        <v>8277.125</v>
      </c>
      <c r="L218" s="33"/>
      <c r="M218" s="9"/>
      <c r="N218" s="9"/>
      <c r="O218" s="9"/>
      <c r="P218" s="113"/>
    </row>
    <row r="219" spans="2:16" x14ac:dyDescent="0.2">
      <c r="B219" s="227">
        <v>37</v>
      </c>
      <c r="C219" s="230">
        <f t="shared" si="10"/>
        <v>7968.875</v>
      </c>
      <c r="D219" s="33"/>
      <c r="E219" s="9"/>
      <c r="F219" s="9"/>
      <c r="G219" s="9"/>
      <c r="H219" s="9"/>
      <c r="I219" s="6"/>
      <c r="J219" s="230">
        <v>37</v>
      </c>
      <c r="K219" s="230">
        <f t="shared" si="11"/>
        <v>8278.875</v>
      </c>
      <c r="L219" s="33"/>
      <c r="M219" s="9"/>
      <c r="N219" s="9"/>
      <c r="O219" s="9"/>
      <c r="P219" s="113"/>
    </row>
    <row r="220" spans="2:16" x14ac:dyDescent="0.2">
      <c r="B220" s="227">
        <v>38</v>
      </c>
      <c r="C220" s="230">
        <f t="shared" si="10"/>
        <v>7970.625</v>
      </c>
      <c r="D220" s="33"/>
      <c r="E220" s="9"/>
      <c r="F220" s="9"/>
      <c r="G220" s="9"/>
      <c r="H220" s="9"/>
      <c r="I220" s="6"/>
      <c r="J220" s="230">
        <v>38</v>
      </c>
      <c r="K220" s="230">
        <f t="shared" si="11"/>
        <v>8280.625</v>
      </c>
      <c r="L220" s="33"/>
      <c r="M220" s="9"/>
      <c r="N220" s="9"/>
      <c r="O220" s="9"/>
      <c r="P220" s="113"/>
    </row>
    <row r="221" spans="2:16" x14ac:dyDescent="0.2">
      <c r="B221" s="227">
        <v>39</v>
      </c>
      <c r="C221" s="230">
        <f t="shared" si="10"/>
        <v>7972.375</v>
      </c>
      <c r="D221" s="33"/>
      <c r="E221" s="9"/>
      <c r="F221" s="9"/>
      <c r="G221" s="9"/>
      <c r="H221" s="9"/>
      <c r="I221" s="6"/>
      <c r="J221" s="230">
        <v>39</v>
      </c>
      <c r="K221" s="230">
        <f t="shared" si="11"/>
        <v>8282.375</v>
      </c>
      <c r="L221" s="33"/>
      <c r="M221" s="9"/>
      <c r="N221" s="9"/>
      <c r="O221" s="9"/>
      <c r="P221" s="113"/>
    </row>
    <row r="222" spans="2:16" x14ac:dyDescent="0.2">
      <c r="B222" s="227">
        <v>40</v>
      </c>
      <c r="C222" s="230">
        <f t="shared" si="10"/>
        <v>7974.125</v>
      </c>
      <c r="D222" s="33"/>
      <c r="E222" s="9"/>
      <c r="F222" s="9"/>
      <c r="G222" s="9"/>
      <c r="H222" s="9"/>
      <c r="I222" s="6"/>
      <c r="J222" s="230">
        <v>40</v>
      </c>
      <c r="K222" s="230">
        <f t="shared" si="11"/>
        <v>8284.125</v>
      </c>
      <c r="L222" s="33"/>
      <c r="M222" s="9"/>
      <c r="N222" s="9"/>
      <c r="O222" s="9"/>
      <c r="P222" s="113"/>
    </row>
    <row r="223" spans="2:16" x14ac:dyDescent="0.2">
      <c r="B223" s="227">
        <v>41</v>
      </c>
      <c r="C223" s="230">
        <f t="shared" si="10"/>
        <v>7975.875</v>
      </c>
      <c r="D223" s="33"/>
      <c r="E223" s="9"/>
      <c r="F223" s="9"/>
      <c r="G223" s="9"/>
      <c r="H223" s="9"/>
      <c r="I223" s="6"/>
      <c r="J223" s="230">
        <v>41</v>
      </c>
      <c r="K223" s="230">
        <f t="shared" si="11"/>
        <v>8285.875</v>
      </c>
      <c r="L223" s="33"/>
      <c r="M223" s="9"/>
      <c r="N223" s="9"/>
      <c r="O223" s="9"/>
      <c r="P223" s="113"/>
    </row>
    <row r="224" spans="2:16" x14ac:dyDescent="0.2">
      <c r="B224" s="227">
        <v>42</v>
      </c>
      <c r="C224" s="230">
        <f t="shared" si="10"/>
        <v>7977.625</v>
      </c>
      <c r="D224" s="33"/>
      <c r="E224" s="9"/>
      <c r="F224" s="9"/>
      <c r="G224" s="9"/>
      <c r="H224" s="9"/>
      <c r="I224" s="6"/>
      <c r="J224" s="230">
        <v>42</v>
      </c>
      <c r="K224" s="230">
        <f t="shared" si="11"/>
        <v>8287.625</v>
      </c>
      <c r="L224" s="33"/>
      <c r="M224" s="9"/>
      <c r="N224" s="9"/>
      <c r="O224" s="9"/>
      <c r="P224" s="113"/>
    </row>
    <row r="225" spans="2:16" x14ac:dyDescent="0.2">
      <c r="B225" s="227">
        <v>43</v>
      </c>
      <c r="C225" s="230">
        <f t="shared" si="10"/>
        <v>7979.375</v>
      </c>
      <c r="D225" s="33"/>
      <c r="E225" s="9"/>
      <c r="F225" s="9"/>
      <c r="G225" s="9"/>
      <c r="H225" s="9"/>
      <c r="I225" s="6"/>
      <c r="J225" s="230">
        <v>43</v>
      </c>
      <c r="K225" s="230">
        <f t="shared" si="11"/>
        <v>8289.375</v>
      </c>
      <c r="L225" s="33"/>
      <c r="M225" s="9"/>
      <c r="N225" s="9"/>
      <c r="O225" s="9"/>
      <c r="P225" s="113"/>
    </row>
    <row r="226" spans="2:16" x14ac:dyDescent="0.2">
      <c r="B226" s="227">
        <v>44</v>
      </c>
      <c r="C226" s="230">
        <f t="shared" si="10"/>
        <v>7981.125</v>
      </c>
      <c r="D226" s="33"/>
      <c r="E226" s="9"/>
      <c r="F226" s="9"/>
      <c r="G226" s="9"/>
      <c r="H226" s="9"/>
      <c r="I226" s="6"/>
      <c r="J226" s="230">
        <v>44</v>
      </c>
      <c r="K226" s="230">
        <f t="shared" si="11"/>
        <v>8291.125</v>
      </c>
      <c r="L226" s="33"/>
      <c r="M226" s="9"/>
      <c r="N226" s="9"/>
      <c r="O226" s="9"/>
      <c r="P226" s="113"/>
    </row>
    <row r="227" spans="2:16" x14ac:dyDescent="0.2">
      <c r="B227" s="227">
        <v>45</v>
      </c>
      <c r="C227" s="230">
        <f t="shared" si="10"/>
        <v>7982.875</v>
      </c>
      <c r="D227" s="33"/>
      <c r="E227" s="9"/>
      <c r="F227" s="9"/>
      <c r="G227" s="9"/>
      <c r="H227" s="9"/>
      <c r="I227" s="6"/>
      <c r="J227" s="230">
        <v>45</v>
      </c>
      <c r="K227" s="230">
        <f t="shared" si="11"/>
        <v>8292.875</v>
      </c>
      <c r="L227" s="33"/>
      <c r="M227" s="9"/>
      <c r="N227" s="9"/>
      <c r="O227" s="9"/>
      <c r="P227" s="113"/>
    </row>
    <row r="228" spans="2:16" x14ac:dyDescent="0.2">
      <c r="B228" s="227">
        <v>46</v>
      </c>
      <c r="C228" s="230">
        <f t="shared" si="10"/>
        <v>7984.625</v>
      </c>
      <c r="D228" s="33"/>
      <c r="E228" s="9"/>
      <c r="F228" s="9"/>
      <c r="G228" s="9"/>
      <c r="H228" s="9"/>
      <c r="I228" s="6"/>
      <c r="J228" s="230">
        <v>46</v>
      </c>
      <c r="K228" s="230">
        <f t="shared" si="11"/>
        <v>8294.625</v>
      </c>
      <c r="L228" s="33"/>
      <c r="M228" s="9"/>
      <c r="N228" s="9"/>
      <c r="O228" s="9"/>
      <c r="P228" s="113"/>
    </row>
    <row r="229" spans="2:16" x14ac:dyDescent="0.2">
      <c r="B229" s="227">
        <v>47</v>
      </c>
      <c r="C229" s="230">
        <f t="shared" si="10"/>
        <v>7986.375</v>
      </c>
      <c r="D229" s="33"/>
      <c r="E229" s="9"/>
      <c r="F229" s="9"/>
      <c r="G229" s="9"/>
      <c r="H229" s="9"/>
      <c r="I229" s="6"/>
      <c r="J229" s="230">
        <v>47</v>
      </c>
      <c r="K229" s="230">
        <f t="shared" si="11"/>
        <v>8296.375</v>
      </c>
      <c r="L229" s="33"/>
      <c r="M229" s="9"/>
      <c r="N229" s="9"/>
      <c r="O229" s="9"/>
      <c r="P229" s="113"/>
    </row>
    <row r="230" spans="2:16" x14ac:dyDescent="0.2">
      <c r="B230" s="227">
        <v>48</v>
      </c>
      <c r="C230" s="230">
        <f t="shared" si="10"/>
        <v>7988.125</v>
      </c>
      <c r="D230" s="33"/>
      <c r="E230" s="9"/>
      <c r="F230" s="9"/>
      <c r="G230" s="9"/>
      <c r="H230" s="9"/>
      <c r="I230" s="6"/>
      <c r="J230" s="230">
        <v>48</v>
      </c>
      <c r="K230" s="230">
        <f t="shared" si="11"/>
        <v>8298.125</v>
      </c>
      <c r="L230" s="33"/>
      <c r="M230" s="9"/>
      <c r="N230" s="9"/>
      <c r="O230" s="9"/>
      <c r="P230" s="113"/>
    </row>
    <row r="231" spans="2:16" x14ac:dyDescent="0.2">
      <c r="B231" s="227">
        <v>49</v>
      </c>
      <c r="C231" s="230">
        <f t="shared" si="10"/>
        <v>7989.875</v>
      </c>
      <c r="D231" s="33"/>
      <c r="E231" s="9"/>
      <c r="F231" s="9"/>
      <c r="G231" s="9"/>
      <c r="H231" s="9"/>
      <c r="I231" s="6"/>
      <c r="J231" s="230">
        <v>49</v>
      </c>
      <c r="K231" s="230">
        <f t="shared" si="11"/>
        <v>8299.875</v>
      </c>
      <c r="L231" s="33"/>
      <c r="M231" s="9"/>
      <c r="N231" s="9"/>
      <c r="O231" s="9"/>
      <c r="P231" s="113"/>
    </row>
    <row r="232" spans="2:16" x14ac:dyDescent="0.2">
      <c r="B232" s="227">
        <v>50</v>
      </c>
      <c r="C232" s="230">
        <f t="shared" si="10"/>
        <v>7991.625</v>
      </c>
      <c r="D232" s="33"/>
      <c r="E232" s="9"/>
      <c r="F232" s="9"/>
      <c r="G232" s="9"/>
      <c r="H232" s="9"/>
      <c r="I232" s="6"/>
      <c r="J232" s="230">
        <v>50</v>
      </c>
      <c r="K232" s="230">
        <f t="shared" si="11"/>
        <v>8301.625</v>
      </c>
      <c r="L232" s="33"/>
      <c r="M232" s="9"/>
      <c r="N232" s="9"/>
      <c r="O232" s="9"/>
      <c r="P232" s="113"/>
    </row>
    <row r="233" spans="2:16" x14ac:dyDescent="0.2">
      <c r="B233" s="227">
        <v>51</v>
      </c>
      <c r="C233" s="230">
        <f t="shared" si="10"/>
        <v>7993.375</v>
      </c>
      <c r="D233" s="33"/>
      <c r="E233" s="9"/>
      <c r="F233" s="9"/>
      <c r="G233" s="9"/>
      <c r="H233" s="9"/>
      <c r="I233" s="6"/>
      <c r="J233" s="230">
        <v>51</v>
      </c>
      <c r="K233" s="230">
        <f t="shared" si="11"/>
        <v>8303.375</v>
      </c>
      <c r="L233" s="33"/>
      <c r="M233" s="9"/>
      <c r="N233" s="9"/>
      <c r="O233" s="9"/>
      <c r="P233" s="113"/>
    </row>
    <row r="234" spans="2:16" x14ac:dyDescent="0.2">
      <c r="B234" s="227">
        <v>52</v>
      </c>
      <c r="C234" s="230">
        <f t="shared" si="10"/>
        <v>7995.125</v>
      </c>
      <c r="D234" s="33"/>
      <c r="E234" s="9"/>
      <c r="F234" s="9"/>
      <c r="G234" s="9"/>
      <c r="H234" s="9"/>
      <c r="I234" s="6"/>
      <c r="J234" s="230">
        <v>52</v>
      </c>
      <c r="K234" s="230">
        <f t="shared" si="11"/>
        <v>8305.125</v>
      </c>
      <c r="L234" s="33"/>
      <c r="M234" s="9"/>
      <c r="N234" s="9"/>
      <c r="O234" s="9"/>
      <c r="P234" s="113"/>
    </row>
    <row r="235" spans="2:16" x14ac:dyDescent="0.2">
      <c r="B235" s="227">
        <v>53</v>
      </c>
      <c r="C235" s="230">
        <f t="shared" si="10"/>
        <v>7996.875</v>
      </c>
      <c r="D235" s="33"/>
      <c r="E235" s="9"/>
      <c r="F235" s="9"/>
      <c r="G235" s="9"/>
      <c r="H235" s="9"/>
      <c r="I235" s="6"/>
      <c r="J235" s="230">
        <v>53</v>
      </c>
      <c r="K235" s="230">
        <f t="shared" si="11"/>
        <v>8306.875</v>
      </c>
      <c r="L235" s="33"/>
      <c r="M235" s="9"/>
      <c r="N235" s="9"/>
      <c r="O235" s="9"/>
      <c r="P235" s="113"/>
    </row>
    <row r="236" spans="2:16" x14ac:dyDescent="0.2">
      <c r="B236" s="227">
        <v>54</v>
      </c>
      <c r="C236" s="230">
        <f t="shared" si="10"/>
        <v>7998.625</v>
      </c>
      <c r="D236" s="33"/>
      <c r="E236" s="9"/>
      <c r="F236" s="9"/>
      <c r="G236" s="9"/>
      <c r="H236" s="9"/>
      <c r="I236" s="6"/>
      <c r="J236" s="230">
        <v>54</v>
      </c>
      <c r="K236" s="230">
        <f t="shared" si="11"/>
        <v>8308.625</v>
      </c>
      <c r="L236" s="33"/>
      <c r="M236" s="9"/>
      <c r="N236" s="9"/>
      <c r="O236" s="9"/>
      <c r="P236" s="113"/>
    </row>
    <row r="237" spans="2:16" x14ac:dyDescent="0.2">
      <c r="B237" s="227">
        <v>55</v>
      </c>
      <c r="C237" s="230">
        <f t="shared" si="10"/>
        <v>8000.375</v>
      </c>
      <c r="D237" s="33"/>
      <c r="E237" s="9"/>
      <c r="F237" s="9"/>
      <c r="G237" s="9"/>
      <c r="H237" s="9"/>
      <c r="I237" s="6"/>
      <c r="J237" s="230">
        <v>55</v>
      </c>
      <c r="K237" s="230">
        <f t="shared" si="11"/>
        <v>8310.375</v>
      </c>
      <c r="L237" s="33"/>
      <c r="M237" s="9"/>
      <c r="N237" s="9"/>
      <c r="O237" s="9"/>
      <c r="P237" s="113"/>
    </row>
    <row r="238" spans="2:16" x14ac:dyDescent="0.2">
      <c r="B238" s="227">
        <v>56</v>
      </c>
      <c r="C238" s="230">
        <f t="shared" si="10"/>
        <v>8002.125</v>
      </c>
      <c r="D238" s="33"/>
      <c r="E238" s="9"/>
      <c r="F238" s="9"/>
      <c r="G238" s="9"/>
      <c r="H238" s="9"/>
      <c r="I238" s="6"/>
      <c r="J238" s="230">
        <v>56</v>
      </c>
      <c r="K238" s="230">
        <f t="shared" si="11"/>
        <v>8312.125</v>
      </c>
      <c r="L238" s="33"/>
      <c r="M238" s="9"/>
      <c r="N238" s="9"/>
      <c r="O238" s="9"/>
      <c r="P238" s="113"/>
    </row>
    <row r="239" spans="2:16" x14ac:dyDescent="0.2">
      <c r="B239" s="227">
        <v>57</v>
      </c>
      <c r="C239" s="230">
        <f t="shared" si="10"/>
        <v>8003.875</v>
      </c>
      <c r="D239" s="33"/>
      <c r="E239" s="9"/>
      <c r="F239" s="9"/>
      <c r="G239" s="9"/>
      <c r="H239" s="9"/>
      <c r="I239" s="6"/>
      <c r="J239" s="230">
        <v>57</v>
      </c>
      <c r="K239" s="230">
        <f t="shared" si="11"/>
        <v>8313.875</v>
      </c>
      <c r="L239" s="33"/>
      <c r="M239" s="9"/>
      <c r="N239" s="9"/>
      <c r="O239" s="9"/>
      <c r="P239" s="113"/>
    </row>
    <row r="240" spans="2:16" x14ac:dyDescent="0.2">
      <c r="B240" s="227">
        <v>58</v>
      </c>
      <c r="C240" s="230">
        <f t="shared" si="10"/>
        <v>8005.625</v>
      </c>
      <c r="D240" s="33"/>
      <c r="E240" s="9"/>
      <c r="F240" s="9"/>
      <c r="G240" s="9"/>
      <c r="H240" s="9"/>
      <c r="I240" s="6"/>
      <c r="J240" s="230">
        <v>58</v>
      </c>
      <c r="K240" s="230">
        <f t="shared" si="11"/>
        <v>8315.625</v>
      </c>
      <c r="L240" s="33"/>
      <c r="M240" s="9"/>
      <c r="N240" s="9"/>
      <c r="O240" s="9"/>
      <c r="P240" s="113"/>
    </row>
    <row r="241" spans="2:16" x14ac:dyDescent="0.2">
      <c r="B241" s="227">
        <v>59</v>
      </c>
      <c r="C241" s="230">
        <f t="shared" si="10"/>
        <v>8007.375</v>
      </c>
      <c r="D241" s="33"/>
      <c r="E241" s="9"/>
      <c r="F241" s="9"/>
      <c r="G241" s="9"/>
      <c r="H241" s="9"/>
      <c r="I241" s="6"/>
      <c r="J241" s="230">
        <v>59</v>
      </c>
      <c r="K241" s="230">
        <f t="shared" si="11"/>
        <v>8317.375</v>
      </c>
      <c r="L241" s="33"/>
      <c r="M241" s="9"/>
      <c r="N241" s="9"/>
      <c r="O241" s="9"/>
      <c r="P241" s="113"/>
    </row>
    <row r="242" spans="2:16" x14ac:dyDescent="0.2">
      <c r="B242" s="227">
        <v>60</v>
      </c>
      <c r="C242" s="230">
        <f t="shared" si="10"/>
        <v>8009.125</v>
      </c>
      <c r="D242" s="33"/>
      <c r="E242" s="9"/>
      <c r="F242" s="9"/>
      <c r="G242" s="9"/>
      <c r="H242" s="9"/>
      <c r="I242" s="6"/>
      <c r="J242" s="230">
        <v>60</v>
      </c>
      <c r="K242" s="230">
        <f t="shared" si="11"/>
        <v>8319.125</v>
      </c>
      <c r="L242" s="33"/>
      <c r="M242" s="9"/>
      <c r="N242" s="9"/>
      <c r="O242" s="9"/>
      <c r="P242" s="113"/>
    </row>
    <row r="243" spans="2:16" x14ac:dyDescent="0.2">
      <c r="B243" s="227">
        <v>61</v>
      </c>
      <c r="C243" s="230">
        <f t="shared" si="10"/>
        <v>8010.875</v>
      </c>
      <c r="D243" s="33"/>
      <c r="E243" s="9"/>
      <c r="F243" s="9"/>
      <c r="G243" s="9"/>
      <c r="H243" s="9"/>
      <c r="I243" s="6"/>
      <c r="J243" s="230">
        <v>61</v>
      </c>
      <c r="K243" s="230">
        <f t="shared" si="11"/>
        <v>8320.875</v>
      </c>
      <c r="L243" s="33"/>
      <c r="M243" s="9"/>
      <c r="N243" s="9"/>
      <c r="O243" s="9"/>
      <c r="P243" s="113"/>
    </row>
    <row r="244" spans="2:16" x14ac:dyDescent="0.2">
      <c r="B244" s="227">
        <v>62</v>
      </c>
      <c r="C244" s="230">
        <f t="shared" si="10"/>
        <v>8012.625</v>
      </c>
      <c r="D244" s="33"/>
      <c r="E244" s="9"/>
      <c r="F244" s="9"/>
      <c r="G244" s="9"/>
      <c r="H244" s="9"/>
      <c r="I244" s="6"/>
      <c r="J244" s="230">
        <v>62</v>
      </c>
      <c r="K244" s="230">
        <f t="shared" si="11"/>
        <v>8322.625</v>
      </c>
      <c r="L244" s="33"/>
      <c r="M244" s="9"/>
      <c r="N244" s="9"/>
      <c r="O244" s="9"/>
      <c r="P244" s="113"/>
    </row>
    <row r="245" spans="2:16" x14ac:dyDescent="0.2">
      <c r="B245" s="227">
        <v>63</v>
      </c>
      <c r="C245" s="230">
        <f t="shared" si="10"/>
        <v>8014.375</v>
      </c>
      <c r="D245" s="33"/>
      <c r="E245" s="9"/>
      <c r="F245" s="9"/>
      <c r="G245" s="9"/>
      <c r="H245" s="9"/>
      <c r="I245" s="6"/>
      <c r="J245" s="230">
        <v>63</v>
      </c>
      <c r="K245" s="230">
        <f t="shared" si="11"/>
        <v>8324.375</v>
      </c>
      <c r="L245" s="33"/>
      <c r="M245" s="9"/>
      <c r="N245" s="9"/>
      <c r="O245" s="9"/>
      <c r="P245" s="113"/>
    </row>
    <row r="246" spans="2:16" x14ac:dyDescent="0.2">
      <c r="B246" s="227">
        <v>64</v>
      </c>
      <c r="C246" s="230">
        <f t="shared" si="10"/>
        <v>8016.125</v>
      </c>
      <c r="D246" s="33"/>
      <c r="E246" s="9"/>
      <c r="F246" s="9"/>
      <c r="G246" s="9"/>
      <c r="H246" s="9"/>
      <c r="I246" s="6"/>
      <c r="J246" s="230">
        <v>64</v>
      </c>
      <c r="K246" s="230">
        <f t="shared" si="11"/>
        <v>8326.125</v>
      </c>
      <c r="L246" s="33"/>
      <c r="M246" s="9"/>
      <c r="N246" s="9"/>
      <c r="O246" s="9"/>
      <c r="P246" s="113"/>
    </row>
    <row r="247" spans="2:16" x14ac:dyDescent="0.2">
      <c r="B247" s="227">
        <v>65</v>
      </c>
      <c r="C247" s="230">
        <f t="shared" si="10"/>
        <v>8017.875</v>
      </c>
      <c r="D247" s="33"/>
      <c r="E247" s="9"/>
      <c r="F247" s="9"/>
      <c r="G247" s="9"/>
      <c r="H247" s="9"/>
      <c r="I247" s="6"/>
      <c r="J247" s="230">
        <v>65</v>
      </c>
      <c r="K247" s="230">
        <f t="shared" si="11"/>
        <v>8327.875</v>
      </c>
      <c r="L247" s="33"/>
      <c r="M247" s="9"/>
      <c r="N247" s="9"/>
      <c r="O247" s="9"/>
      <c r="P247" s="113"/>
    </row>
    <row r="248" spans="2:16" x14ac:dyDescent="0.2">
      <c r="B248" s="227">
        <v>66</v>
      </c>
      <c r="C248" s="230">
        <f t="shared" ref="C248:C311" si="12">8200-295.875+B248*1.75</f>
        <v>8019.625</v>
      </c>
      <c r="D248" s="33"/>
      <c r="E248" s="9"/>
      <c r="F248" s="9"/>
      <c r="G248" s="9"/>
      <c r="H248" s="9"/>
      <c r="I248" s="6"/>
      <c r="J248" s="230">
        <v>66</v>
      </c>
      <c r="K248" s="230">
        <f t="shared" ref="K248:K311" si="13">8200+14.125+J248*1.75</f>
        <v>8329.625</v>
      </c>
      <c r="L248" s="33"/>
      <c r="M248" s="9"/>
      <c r="N248" s="9"/>
      <c r="O248" s="9"/>
      <c r="P248" s="113"/>
    </row>
    <row r="249" spans="2:16" x14ac:dyDescent="0.2">
      <c r="B249" s="227">
        <v>67</v>
      </c>
      <c r="C249" s="230">
        <f t="shared" si="12"/>
        <v>8021.375</v>
      </c>
      <c r="D249" s="33"/>
      <c r="E249" s="9"/>
      <c r="F249" s="9"/>
      <c r="G249" s="9"/>
      <c r="H249" s="9"/>
      <c r="I249" s="6"/>
      <c r="J249" s="230">
        <v>67</v>
      </c>
      <c r="K249" s="230">
        <f t="shared" si="13"/>
        <v>8331.375</v>
      </c>
      <c r="L249" s="33"/>
      <c r="M249" s="9"/>
      <c r="N249" s="9"/>
      <c r="O249" s="9"/>
      <c r="P249" s="113"/>
    </row>
    <row r="250" spans="2:16" x14ac:dyDescent="0.2">
      <c r="B250" s="227">
        <v>68</v>
      </c>
      <c r="C250" s="230">
        <f t="shared" si="12"/>
        <v>8023.125</v>
      </c>
      <c r="D250" s="33"/>
      <c r="E250" s="9"/>
      <c r="F250" s="9"/>
      <c r="G250" s="9"/>
      <c r="H250" s="9"/>
      <c r="I250" s="6"/>
      <c r="J250" s="230">
        <v>68</v>
      </c>
      <c r="K250" s="230">
        <f t="shared" si="13"/>
        <v>8333.125</v>
      </c>
      <c r="L250" s="33"/>
      <c r="M250" s="9"/>
      <c r="N250" s="9"/>
      <c r="O250" s="9"/>
      <c r="P250" s="113"/>
    </row>
    <row r="251" spans="2:16" x14ac:dyDescent="0.2">
      <c r="B251" s="227">
        <v>69</v>
      </c>
      <c r="C251" s="230">
        <f t="shared" si="12"/>
        <v>8024.875</v>
      </c>
      <c r="D251" s="33"/>
      <c r="E251" s="9"/>
      <c r="F251" s="9"/>
      <c r="G251" s="9"/>
      <c r="H251" s="9"/>
      <c r="I251" s="6"/>
      <c r="J251" s="230">
        <v>69</v>
      </c>
      <c r="K251" s="230">
        <f t="shared" si="13"/>
        <v>8334.875</v>
      </c>
      <c r="L251" s="33"/>
      <c r="M251" s="9"/>
      <c r="N251" s="9"/>
      <c r="O251" s="9"/>
      <c r="P251" s="113"/>
    </row>
    <row r="252" spans="2:16" x14ac:dyDescent="0.2">
      <c r="B252" s="227">
        <v>70</v>
      </c>
      <c r="C252" s="230">
        <f t="shared" si="12"/>
        <v>8026.625</v>
      </c>
      <c r="D252" s="33"/>
      <c r="E252" s="9"/>
      <c r="F252" s="9"/>
      <c r="G252" s="9"/>
      <c r="H252" s="9"/>
      <c r="I252" s="6"/>
      <c r="J252" s="230">
        <v>70</v>
      </c>
      <c r="K252" s="230">
        <f t="shared" si="13"/>
        <v>8336.625</v>
      </c>
      <c r="L252" s="33"/>
      <c r="M252" s="9"/>
      <c r="N252" s="9"/>
      <c r="O252" s="9"/>
      <c r="P252" s="113"/>
    </row>
    <row r="253" spans="2:16" x14ac:dyDescent="0.2">
      <c r="B253" s="227">
        <v>71</v>
      </c>
      <c r="C253" s="230">
        <f t="shared" si="12"/>
        <v>8028.375</v>
      </c>
      <c r="D253" s="33"/>
      <c r="E253" s="9"/>
      <c r="F253" s="9"/>
      <c r="G253" s="9"/>
      <c r="H253" s="9"/>
      <c r="I253" s="6"/>
      <c r="J253" s="230">
        <v>71</v>
      </c>
      <c r="K253" s="230">
        <f t="shared" si="13"/>
        <v>8338.375</v>
      </c>
      <c r="L253" s="33"/>
      <c r="M253" s="9"/>
      <c r="N253" s="9"/>
      <c r="O253" s="9"/>
      <c r="P253" s="113"/>
    </row>
    <row r="254" spans="2:16" x14ac:dyDescent="0.2">
      <c r="B254" s="227">
        <v>72</v>
      </c>
      <c r="C254" s="230">
        <f t="shared" si="12"/>
        <v>8030.125</v>
      </c>
      <c r="D254" s="33"/>
      <c r="E254" s="9"/>
      <c r="F254" s="9"/>
      <c r="G254" s="9"/>
      <c r="H254" s="9"/>
      <c r="I254" s="6"/>
      <c r="J254" s="230">
        <v>72</v>
      </c>
      <c r="K254" s="230">
        <f t="shared" si="13"/>
        <v>8340.125</v>
      </c>
      <c r="L254" s="33"/>
      <c r="M254" s="9"/>
      <c r="N254" s="9"/>
      <c r="O254" s="9"/>
      <c r="P254" s="113"/>
    </row>
    <row r="255" spans="2:16" x14ac:dyDescent="0.2">
      <c r="B255" s="227">
        <v>73</v>
      </c>
      <c r="C255" s="230">
        <f t="shared" si="12"/>
        <v>8031.875</v>
      </c>
      <c r="D255" s="33"/>
      <c r="E255" s="9"/>
      <c r="F255" s="9"/>
      <c r="G255" s="9"/>
      <c r="H255" s="9"/>
      <c r="I255" s="6"/>
      <c r="J255" s="230">
        <v>73</v>
      </c>
      <c r="K255" s="230">
        <f t="shared" si="13"/>
        <v>8341.875</v>
      </c>
      <c r="L255" s="33"/>
      <c r="M255" s="9"/>
      <c r="N255" s="9"/>
      <c r="O255" s="9"/>
      <c r="P255" s="113"/>
    </row>
    <row r="256" spans="2:16" x14ac:dyDescent="0.2">
      <c r="B256" s="227">
        <v>74</v>
      </c>
      <c r="C256" s="230">
        <f t="shared" si="12"/>
        <v>8033.625</v>
      </c>
      <c r="D256" s="33"/>
      <c r="E256" s="9"/>
      <c r="F256" s="9"/>
      <c r="G256" s="9"/>
      <c r="H256" s="9"/>
      <c r="I256" s="6"/>
      <c r="J256" s="230">
        <v>74</v>
      </c>
      <c r="K256" s="230">
        <f t="shared" si="13"/>
        <v>8343.625</v>
      </c>
      <c r="L256" s="33"/>
      <c r="M256" s="9"/>
      <c r="N256" s="9"/>
      <c r="O256" s="9"/>
      <c r="P256" s="113"/>
    </row>
    <row r="257" spans="2:16" x14ac:dyDescent="0.2">
      <c r="B257" s="227">
        <v>75</v>
      </c>
      <c r="C257" s="230">
        <f t="shared" si="12"/>
        <v>8035.375</v>
      </c>
      <c r="D257" s="33"/>
      <c r="E257" s="9"/>
      <c r="F257" s="9"/>
      <c r="G257" s="9"/>
      <c r="H257" s="9"/>
      <c r="I257" s="6"/>
      <c r="J257" s="230">
        <v>75</v>
      </c>
      <c r="K257" s="230">
        <f t="shared" si="13"/>
        <v>8345.375</v>
      </c>
      <c r="L257" s="33"/>
      <c r="M257" s="9"/>
      <c r="N257" s="9"/>
      <c r="O257" s="9"/>
      <c r="P257" s="113"/>
    </row>
    <row r="258" spans="2:16" x14ac:dyDescent="0.2">
      <c r="B258" s="227">
        <v>76</v>
      </c>
      <c r="C258" s="230">
        <f t="shared" si="12"/>
        <v>8037.125</v>
      </c>
      <c r="D258" s="33"/>
      <c r="E258" s="9"/>
      <c r="F258" s="9"/>
      <c r="G258" s="9"/>
      <c r="H258" s="9"/>
      <c r="I258" s="6"/>
      <c r="J258" s="230">
        <v>76</v>
      </c>
      <c r="K258" s="230">
        <f t="shared" si="13"/>
        <v>8347.125</v>
      </c>
      <c r="L258" s="33"/>
      <c r="M258" s="9"/>
      <c r="N258" s="9"/>
      <c r="O258" s="9"/>
      <c r="P258" s="113"/>
    </row>
    <row r="259" spans="2:16" x14ac:dyDescent="0.2">
      <c r="B259" s="227">
        <v>77</v>
      </c>
      <c r="C259" s="230">
        <f t="shared" si="12"/>
        <v>8038.875</v>
      </c>
      <c r="D259" s="33"/>
      <c r="E259" s="9"/>
      <c r="F259" s="9"/>
      <c r="G259" s="9"/>
      <c r="H259" s="9"/>
      <c r="I259" s="6"/>
      <c r="J259" s="230">
        <v>77</v>
      </c>
      <c r="K259" s="230">
        <f t="shared" si="13"/>
        <v>8348.875</v>
      </c>
      <c r="L259" s="33"/>
      <c r="M259" s="9"/>
      <c r="N259" s="9"/>
      <c r="O259" s="9"/>
      <c r="P259" s="113"/>
    </row>
    <row r="260" spans="2:16" x14ac:dyDescent="0.2">
      <c r="B260" s="227">
        <v>78</v>
      </c>
      <c r="C260" s="230">
        <f t="shared" si="12"/>
        <v>8040.625</v>
      </c>
      <c r="D260" s="33"/>
      <c r="E260" s="9"/>
      <c r="F260" s="9"/>
      <c r="G260" s="9"/>
      <c r="H260" s="9"/>
      <c r="I260" s="6"/>
      <c r="J260" s="230">
        <v>78</v>
      </c>
      <c r="K260" s="230">
        <f t="shared" si="13"/>
        <v>8350.625</v>
      </c>
      <c r="L260" s="33"/>
      <c r="M260" s="9"/>
      <c r="N260" s="9"/>
      <c r="O260" s="9"/>
      <c r="P260" s="113"/>
    </row>
    <row r="261" spans="2:16" x14ac:dyDescent="0.2">
      <c r="B261" s="227">
        <v>79</v>
      </c>
      <c r="C261" s="230">
        <f t="shared" si="12"/>
        <v>8042.375</v>
      </c>
      <c r="D261" s="33"/>
      <c r="E261" s="9"/>
      <c r="F261" s="9"/>
      <c r="G261" s="9"/>
      <c r="H261" s="9"/>
      <c r="I261" s="6"/>
      <c r="J261" s="230">
        <v>79</v>
      </c>
      <c r="K261" s="230">
        <f t="shared" si="13"/>
        <v>8352.375</v>
      </c>
      <c r="L261" s="33"/>
      <c r="M261" s="9"/>
      <c r="N261" s="9"/>
      <c r="O261" s="9"/>
      <c r="P261" s="113"/>
    </row>
    <row r="262" spans="2:16" x14ac:dyDescent="0.2">
      <c r="B262" s="227">
        <v>80</v>
      </c>
      <c r="C262" s="230">
        <f t="shared" si="12"/>
        <v>8044.125</v>
      </c>
      <c r="D262" s="33"/>
      <c r="E262" s="9"/>
      <c r="F262" s="9"/>
      <c r="G262" s="9"/>
      <c r="H262" s="9"/>
      <c r="I262" s="6"/>
      <c r="J262" s="230">
        <v>80</v>
      </c>
      <c r="K262" s="230">
        <f t="shared" si="13"/>
        <v>8354.125</v>
      </c>
      <c r="L262" s="33"/>
      <c r="M262" s="9"/>
      <c r="N262" s="9"/>
      <c r="O262" s="9"/>
      <c r="P262" s="113"/>
    </row>
    <row r="263" spans="2:16" x14ac:dyDescent="0.2">
      <c r="B263" s="227">
        <v>81</v>
      </c>
      <c r="C263" s="230">
        <f t="shared" si="12"/>
        <v>8045.875</v>
      </c>
      <c r="D263" s="33"/>
      <c r="E263" s="9"/>
      <c r="F263" s="9"/>
      <c r="G263" s="9"/>
      <c r="H263" s="9"/>
      <c r="I263" s="6"/>
      <c r="J263" s="230">
        <v>81</v>
      </c>
      <c r="K263" s="230">
        <f t="shared" si="13"/>
        <v>8355.875</v>
      </c>
      <c r="L263" s="33"/>
      <c r="M263" s="9"/>
      <c r="N263" s="9"/>
      <c r="O263" s="9"/>
      <c r="P263" s="113"/>
    </row>
    <row r="264" spans="2:16" x14ac:dyDescent="0.2">
      <c r="B264" s="227">
        <v>82</v>
      </c>
      <c r="C264" s="230">
        <f t="shared" si="12"/>
        <v>8047.625</v>
      </c>
      <c r="D264" s="33"/>
      <c r="E264" s="9"/>
      <c r="F264" s="9"/>
      <c r="G264" s="9"/>
      <c r="H264" s="9"/>
      <c r="I264" s="6"/>
      <c r="J264" s="230">
        <v>82</v>
      </c>
      <c r="K264" s="230">
        <f t="shared" si="13"/>
        <v>8357.625</v>
      </c>
      <c r="L264" s="33"/>
      <c r="M264" s="9"/>
      <c r="N264" s="9"/>
      <c r="O264" s="9"/>
      <c r="P264" s="113"/>
    </row>
    <row r="265" spans="2:16" x14ac:dyDescent="0.2">
      <c r="B265" s="227">
        <v>83</v>
      </c>
      <c r="C265" s="230">
        <f t="shared" si="12"/>
        <v>8049.375</v>
      </c>
      <c r="D265" s="33"/>
      <c r="E265" s="9"/>
      <c r="F265" s="9"/>
      <c r="G265" s="9"/>
      <c r="H265" s="9"/>
      <c r="I265" s="6"/>
      <c r="J265" s="230">
        <v>83</v>
      </c>
      <c r="K265" s="230">
        <f t="shared" si="13"/>
        <v>8359.375</v>
      </c>
      <c r="L265" s="33"/>
      <c r="M265" s="9"/>
      <c r="N265" s="9"/>
      <c r="O265" s="9"/>
      <c r="P265" s="113"/>
    </row>
    <row r="266" spans="2:16" x14ac:dyDescent="0.2">
      <c r="B266" s="227">
        <v>84</v>
      </c>
      <c r="C266" s="230">
        <f t="shared" si="12"/>
        <v>8051.125</v>
      </c>
      <c r="D266" s="33"/>
      <c r="E266" s="9"/>
      <c r="F266" s="9"/>
      <c r="G266" s="9"/>
      <c r="H266" s="9"/>
      <c r="I266" s="6"/>
      <c r="J266" s="230">
        <v>84</v>
      </c>
      <c r="K266" s="230">
        <f t="shared" si="13"/>
        <v>8361.125</v>
      </c>
      <c r="L266" s="33"/>
      <c r="M266" s="9"/>
      <c r="N266" s="9"/>
      <c r="O266" s="9"/>
      <c r="P266" s="113"/>
    </row>
    <row r="267" spans="2:16" x14ac:dyDescent="0.2">
      <c r="B267" s="227">
        <v>85</v>
      </c>
      <c r="C267" s="230">
        <f t="shared" si="12"/>
        <v>8052.875</v>
      </c>
      <c r="D267" s="33"/>
      <c r="E267" s="9"/>
      <c r="F267" s="9"/>
      <c r="G267" s="9"/>
      <c r="H267" s="9"/>
      <c r="I267" s="6"/>
      <c r="J267" s="230">
        <v>85</v>
      </c>
      <c r="K267" s="230">
        <f t="shared" si="13"/>
        <v>8362.875</v>
      </c>
      <c r="L267" s="33"/>
      <c r="M267" s="9"/>
      <c r="N267" s="9"/>
      <c r="O267" s="9"/>
      <c r="P267" s="113"/>
    </row>
    <row r="268" spans="2:16" x14ac:dyDescent="0.2">
      <c r="B268" s="227">
        <v>86</v>
      </c>
      <c r="C268" s="230">
        <f t="shared" si="12"/>
        <v>8054.625</v>
      </c>
      <c r="D268" s="33"/>
      <c r="E268" s="9"/>
      <c r="F268" s="9"/>
      <c r="G268" s="9"/>
      <c r="H268" s="9"/>
      <c r="I268" s="6"/>
      <c r="J268" s="230">
        <v>86</v>
      </c>
      <c r="K268" s="230">
        <f t="shared" si="13"/>
        <v>8364.625</v>
      </c>
      <c r="L268" s="33"/>
      <c r="M268" s="9"/>
      <c r="N268" s="9"/>
      <c r="O268" s="9"/>
      <c r="P268" s="113"/>
    </row>
    <row r="269" spans="2:16" x14ac:dyDescent="0.2">
      <c r="B269" s="227">
        <v>87</v>
      </c>
      <c r="C269" s="230">
        <f t="shared" si="12"/>
        <v>8056.375</v>
      </c>
      <c r="D269" s="33"/>
      <c r="E269" s="9"/>
      <c r="F269" s="9"/>
      <c r="G269" s="9"/>
      <c r="H269" s="9"/>
      <c r="I269" s="6"/>
      <c r="J269" s="230">
        <v>87</v>
      </c>
      <c r="K269" s="230">
        <f t="shared" si="13"/>
        <v>8366.375</v>
      </c>
      <c r="L269" s="33"/>
      <c r="M269" s="9"/>
      <c r="N269" s="9"/>
      <c r="O269" s="9"/>
      <c r="P269" s="113"/>
    </row>
    <row r="270" spans="2:16" x14ac:dyDescent="0.2">
      <c r="B270" s="227">
        <v>88</v>
      </c>
      <c r="C270" s="230">
        <f t="shared" si="12"/>
        <v>8058.125</v>
      </c>
      <c r="D270" s="33"/>
      <c r="E270" s="9"/>
      <c r="F270" s="9"/>
      <c r="G270" s="9"/>
      <c r="H270" s="9"/>
      <c r="I270" s="6"/>
      <c r="J270" s="230">
        <v>88</v>
      </c>
      <c r="K270" s="230">
        <f t="shared" si="13"/>
        <v>8368.125</v>
      </c>
      <c r="L270" s="33"/>
      <c r="M270" s="9"/>
      <c r="N270" s="9"/>
      <c r="O270" s="9"/>
      <c r="P270" s="113"/>
    </row>
    <row r="271" spans="2:16" x14ac:dyDescent="0.2">
      <c r="B271" s="227">
        <v>89</v>
      </c>
      <c r="C271" s="230">
        <f t="shared" si="12"/>
        <v>8059.875</v>
      </c>
      <c r="D271" s="33"/>
      <c r="E271" s="9"/>
      <c r="F271" s="9"/>
      <c r="G271" s="9"/>
      <c r="H271" s="9"/>
      <c r="I271" s="6"/>
      <c r="J271" s="230">
        <v>89</v>
      </c>
      <c r="K271" s="230">
        <f t="shared" si="13"/>
        <v>8369.875</v>
      </c>
      <c r="L271" s="33"/>
      <c r="M271" s="9"/>
      <c r="N271" s="9"/>
      <c r="O271" s="9"/>
      <c r="P271" s="113"/>
    </row>
    <row r="272" spans="2:16" x14ac:dyDescent="0.2">
      <c r="B272" s="227">
        <v>90</v>
      </c>
      <c r="C272" s="230">
        <f t="shared" si="12"/>
        <v>8061.625</v>
      </c>
      <c r="D272" s="33"/>
      <c r="E272" s="9"/>
      <c r="F272" s="9"/>
      <c r="G272" s="9"/>
      <c r="H272" s="9"/>
      <c r="I272" s="6"/>
      <c r="J272" s="230">
        <v>90</v>
      </c>
      <c r="K272" s="230">
        <f t="shared" si="13"/>
        <v>8371.625</v>
      </c>
      <c r="L272" s="33"/>
      <c r="M272" s="9"/>
      <c r="N272" s="9"/>
      <c r="O272" s="9"/>
      <c r="P272" s="113"/>
    </row>
    <row r="273" spans="2:16" x14ac:dyDescent="0.2">
      <c r="B273" s="227">
        <v>91</v>
      </c>
      <c r="C273" s="230">
        <f t="shared" si="12"/>
        <v>8063.375</v>
      </c>
      <c r="D273" s="33"/>
      <c r="E273" s="9"/>
      <c r="F273" s="9"/>
      <c r="G273" s="9"/>
      <c r="H273" s="9"/>
      <c r="I273" s="6"/>
      <c r="J273" s="230">
        <v>91</v>
      </c>
      <c r="K273" s="230">
        <f t="shared" si="13"/>
        <v>8373.375</v>
      </c>
      <c r="L273" s="33"/>
      <c r="M273" s="9"/>
      <c r="N273" s="9"/>
      <c r="O273" s="9"/>
      <c r="P273" s="113"/>
    </row>
    <row r="274" spans="2:16" x14ac:dyDescent="0.2">
      <c r="B274" s="227">
        <v>92</v>
      </c>
      <c r="C274" s="230">
        <f t="shared" si="12"/>
        <v>8065.125</v>
      </c>
      <c r="D274" s="33"/>
      <c r="E274" s="9"/>
      <c r="F274" s="9"/>
      <c r="G274" s="9"/>
      <c r="H274" s="9"/>
      <c r="I274" s="6"/>
      <c r="J274" s="230">
        <v>92</v>
      </c>
      <c r="K274" s="230">
        <f t="shared" si="13"/>
        <v>8375.125</v>
      </c>
      <c r="L274" s="33"/>
      <c r="M274" s="9"/>
      <c r="N274" s="9"/>
      <c r="O274" s="9"/>
      <c r="P274" s="113"/>
    </row>
    <row r="275" spans="2:16" x14ac:dyDescent="0.2">
      <c r="B275" s="227">
        <v>93</v>
      </c>
      <c r="C275" s="230">
        <f t="shared" si="12"/>
        <v>8066.875</v>
      </c>
      <c r="D275" s="33"/>
      <c r="E275" s="9"/>
      <c r="F275" s="9"/>
      <c r="G275" s="9"/>
      <c r="H275" s="9"/>
      <c r="I275" s="6"/>
      <c r="J275" s="230">
        <v>93</v>
      </c>
      <c r="K275" s="230">
        <f t="shared" si="13"/>
        <v>8376.875</v>
      </c>
      <c r="L275" s="33"/>
      <c r="M275" s="9"/>
      <c r="N275" s="9"/>
      <c r="O275" s="9"/>
      <c r="P275" s="113"/>
    </row>
    <row r="276" spans="2:16" x14ac:dyDescent="0.2">
      <c r="B276" s="227">
        <v>94</v>
      </c>
      <c r="C276" s="230">
        <f t="shared" si="12"/>
        <v>8068.625</v>
      </c>
      <c r="D276" s="33"/>
      <c r="E276" s="9"/>
      <c r="F276" s="9"/>
      <c r="G276" s="9"/>
      <c r="H276" s="9"/>
      <c r="I276" s="6"/>
      <c r="J276" s="230">
        <v>94</v>
      </c>
      <c r="K276" s="230">
        <f t="shared" si="13"/>
        <v>8378.625</v>
      </c>
      <c r="L276" s="33"/>
      <c r="M276" s="9"/>
      <c r="N276" s="9"/>
      <c r="O276" s="9"/>
      <c r="P276" s="113"/>
    </row>
    <row r="277" spans="2:16" x14ac:dyDescent="0.2">
      <c r="B277" s="227">
        <v>95</v>
      </c>
      <c r="C277" s="230">
        <f t="shared" si="12"/>
        <v>8070.375</v>
      </c>
      <c r="D277" s="33"/>
      <c r="E277" s="9"/>
      <c r="F277" s="9"/>
      <c r="G277" s="9"/>
      <c r="H277" s="9"/>
      <c r="I277" s="6"/>
      <c r="J277" s="230">
        <v>95</v>
      </c>
      <c r="K277" s="230">
        <f t="shared" si="13"/>
        <v>8380.375</v>
      </c>
      <c r="L277" s="33"/>
      <c r="M277" s="9"/>
      <c r="N277" s="9"/>
      <c r="O277" s="9"/>
      <c r="P277" s="113"/>
    </row>
    <row r="278" spans="2:16" x14ac:dyDescent="0.2">
      <c r="B278" s="227">
        <v>96</v>
      </c>
      <c r="C278" s="230">
        <f t="shared" si="12"/>
        <v>8072.125</v>
      </c>
      <c r="D278" s="33"/>
      <c r="E278" s="9"/>
      <c r="F278" s="9"/>
      <c r="G278" s="9"/>
      <c r="H278" s="9"/>
      <c r="I278" s="6"/>
      <c r="J278" s="230">
        <v>96</v>
      </c>
      <c r="K278" s="230">
        <f t="shared" si="13"/>
        <v>8382.125</v>
      </c>
      <c r="L278" s="33"/>
      <c r="M278" s="9"/>
      <c r="N278" s="9"/>
      <c r="O278" s="9"/>
      <c r="P278" s="113"/>
    </row>
    <row r="279" spans="2:16" x14ac:dyDescent="0.2">
      <c r="B279" s="227">
        <v>97</v>
      </c>
      <c r="C279" s="230">
        <f t="shared" si="12"/>
        <v>8073.875</v>
      </c>
      <c r="D279" s="33"/>
      <c r="E279" s="9"/>
      <c r="F279" s="9"/>
      <c r="G279" s="9"/>
      <c r="H279" s="9"/>
      <c r="I279" s="6"/>
      <c r="J279" s="230">
        <v>97</v>
      </c>
      <c r="K279" s="230">
        <f t="shared" si="13"/>
        <v>8383.875</v>
      </c>
      <c r="L279" s="33"/>
      <c r="M279" s="9"/>
      <c r="N279" s="9"/>
      <c r="O279" s="9"/>
      <c r="P279" s="113"/>
    </row>
    <row r="280" spans="2:16" x14ac:dyDescent="0.2">
      <c r="B280" s="227">
        <v>98</v>
      </c>
      <c r="C280" s="230">
        <f t="shared" si="12"/>
        <v>8075.625</v>
      </c>
      <c r="D280" s="33"/>
      <c r="E280" s="9"/>
      <c r="F280" s="9"/>
      <c r="G280" s="9"/>
      <c r="H280" s="9"/>
      <c r="I280" s="6"/>
      <c r="J280" s="230">
        <v>98</v>
      </c>
      <c r="K280" s="230">
        <f t="shared" si="13"/>
        <v>8385.625</v>
      </c>
      <c r="L280" s="33"/>
      <c r="M280" s="9"/>
      <c r="N280" s="9"/>
      <c r="O280" s="9"/>
      <c r="P280" s="113"/>
    </row>
    <row r="281" spans="2:16" x14ac:dyDescent="0.2">
      <c r="B281" s="227">
        <v>99</v>
      </c>
      <c r="C281" s="230">
        <f t="shared" si="12"/>
        <v>8077.375</v>
      </c>
      <c r="D281" s="33"/>
      <c r="E281" s="9"/>
      <c r="F281" s="9"/>
      <c r="G281" s="9"/>
      <c r="H281" s="9"/>
      <c r="I281" s="6"/>
      <c r="J281" s="230">
        <v>99</v>
      </c>
      <c r="K281" s="230">
        <f t="shared" si="13"/>
        <v>8387.375</v>
      </c>
      <c r="L281" s="33"/>
      <c r="M281" s="9"/>
      <c r="N281" s="9"/>
      <c r="O281" s="9"/>
      <c r="P281" s="113"/>
    </row>
    <row r="282" spans="2:16" x14ac:dyDescent="0.2">
      <c r="B282" s="227">
        <v>100</v>
      </c>
      <c r="C282" s="230">
        <f t="shared" si="12"/>
        <v>8079.125</v>
      </c>
      <c r="D282" s="33"/>
      <c r="E282" s="9"/>
      <c r="F282" s="9"/>
      <c r="G282" s="9"/>
      <c r="H282" s="9"/>
      <c r="I282" s="6"/>
      <c r="J282" s="230">
        <v>100</v>
      </c>
      <c r="K282" s="230">
        <f t="shared" si="13"/>
        <v>8389.125</v>
      </c>
      <c r="L282" s="33"/>
      <c r="M282" s="9"/>
      <c r="N282" s="9"/>
      <c r="O282" s="9"/>
      <c r="P282" s="113"/>
    </row>
    <row r="283" spans="2:16" x14ac:dyDescent="0.2">
      <c r="B283" s="227">
        <v>101</v>
      </c>
      <c r="C283" s="230">
        <f t="shared" si="12"/>
        <v>8080.875</v>
      </c>
      <c r="D283" s="33"/>
      <c r="E283" s="9"/>
      <c r="F283" s="9"/>
      <c r="G283" s="9"/>
      <c r="H283" s="9"/>
      <c r="I283" s="6"/>
      <c r="J283" s="230">
        <v>101</v>
      </c>
      <c r="K283" s="230">
        <f t="shared" si="13"/>
        <v>8390.875</v>
      </c>
      <c r="L283" s="33"/>
      <c r="M283" s="9"/>
      <c r="N283" s="9"/>
      <c r="O283" s="9"/>
      <c r="P283" s="113"/>
    </row>
    <row r="284" spans="2:16" x14ac:dyDescent="0.2">
      <c r="B284" s="227">
        <v>102</v>
      </c>
      <c r="C284" s="230">
        <f t="shared" si="12"/>
        <v>8082.625</v>
      </c>
      <c r="D284" s="33"/>
      <c r="E284" s="9"/>
      <c r="F284" s="9"/>
      <c r="G284" s="9"/>
      <c r="H284" s="9"/>
      <c r="I284" s="6"/>
      <c r="J284" s="230">
        <v>102</v>
      </c>
      <c r="K284" s="230">
        <f t="shared" si="13"/>
        <v>8392.625</v>
      </c>
      <c r="L284" s="33"/>
      <c r="M284" s="9"/>
      <c r="N284" s="9"/>
      <c r="O284" s="9"/>
      <c r="P284" s="113"/>
    </row>
    <row r="285" spans="2:16" x14ac:dyDescent="0.2">
      <c r="B285" s="227">
        <v>103</v>
      </c>
      <c r="C285" s="230">
        <f t="shared" si="12"/>
        <v>8084.375</v>
      </c>
      <c r="D285" s="33"/>
      <c r="E285" s="9"/>
      <c r="F285" s="9"/>
      <c r="G285" s="9"/>
      <c r="H285" s="9"/>
      <c r="I285" s="6"/>
      <c r="J285" s="230">
        <v>103</v>
      </c>
      <c r="K285" s="230">
        <f t="shared" si="13"/>
        <v>8394.375</v>
      </c>
      <c r="L285" s="33"/>
      <c r="M285" s="9"/>
      <c r="N285" s="9"/>
      <c r="O285" s="9"/>
      <c r="P285" s="113"/>
    </row>
    <row r="286" spans="2:16" x14ac:dyDescent="0.2">
      <c r="B286" s="227">
        <v>104</v>
      </c>
      <c r="C286" s="230">
        <f t="shared" si="12"/>
        <v>8086.125</v>
      </c>
      <c r="D286" s="33"/>
      <c r="E286" s="9"/>
      <c r="F286" s="9"/>
      <c r="G286" s="9"/>
      <c r="H286" s="9"/>
      <c r="I286" s="6"/>
      <c r="J286" s="230">
        <v>104</v>
      </c>
      <c r="K286" s="230">
        <f t="shared" si="13"/>
        <v>8396.125</v>
      </c>
      <c r="L286" s="33"/>
      <c r="M286" s="9"/>
      <c r="N286" s="9"/>
      <c r="O286" s="9"/>
      <c r="P286" s="113"/>
    </row>
    <row r="287" spans="2:16" x14ac:dyDescent="0.2">
      <c r="B287" s="227">
        <v>105</v>
      </c>
      <c r="C287" s="230">
        <f t="shared" si="12"/>
        <v>8087.875</v>
      </c>
      <c r="D287" s="33"/>
      <c r="E287" s="9"/>
      <c r="F287" s="9"/>
      <c r="G287" s="9"/>
      <c r="H287" s="9"/>
      <c r="I287" s="6"/>
      <c r="J287" s="230">
        <v>105</v>
      </c>
      <c r="K287" s="230">
        <f t="shared" si="13"/>
        <v>8397.875</v>
      </c>
      <c r="L287" s="33"/>
      <c r="M287" s="9"/>
      <c r="N287" s="9"/>
      <c r="O287" s="9"/>
      <c r="P287" s="113"/>
    </row>
    <row r="288" spans="2:16" x14ac:dyDescent="0.2">
      <c r="B288" s="227">
        <v>106</v>
      </c>
      <c r="C288" s="230">
        <f t="shared" si="12"/>
        <v>8089.625</v>
      </c>
      <c r="D288" s="33"/>
      <c r="E288" s="9"/>
      <c r="F288" s="9"/>
      <c r="G288" s="9"/>
      <c r="H288" s="9"/>
      <c r="I288" s="6"/>
      <c r="J288" s="230">
        <v>106</v>
      </c>
      <c r="K288" s="230">
        <f t="shared" si="13"/>
        <v>8399.625</v>
      </c>
      <c r="L288" s="33"/>
      <c r="M288" s="9"/>
      <c r="N288" s="9"/>
      <c r="O288" s="9"/>
      <c r="P288" s="113"/>
    </row>
    <row r="289" spans="2:16" x14ac:dyDescent="0.2">
      <c r="B289" s="227">
        <v>107</v>
      </c>
      <c r="C289" s="230">
        <f t="shared" si="12"/>
        <v>8091.375</v>
      </c>
      <c r="D289" s="33"/>
      <c r="E289" s="9"/>
      <c r="F289" s="9"/>
      <c r="G289" s="9"/>
      <c r="H289" s="9"/>
      <c r="I289" s="6"/>
      <c r="J289" s="230">
        <v>107</v>
      </c>
      <c r="K289" s="230">
        <f t="shared" si="13"/>
        <v>8401.375</v>
      </c>
      <c r="L289" s="33"/>
      <c r="M289" s="9"/>
      <c r="N289" s="9"/>
      <c r="O289" s="9"/>
      <c r="P289" s="113"/>
    </row>
    <row r="290" spans="2:16" x14ac:dyDescent="0.2">
      <c r="B290" s="227">
        <v>108</v>
      </c>
      <c r="C290" s="230">
        <f t="shared" si="12"/>
        <v>8093.125</v>
      </c>
      <c r="D290" s="33"/>
      <c r="E290" s="9"/>
      <c r="F290" s="9"/>
      <c r="G290" s="9"/>
      <c r="H290" s="9"/>
      <c r="I290" s="6"/>
      <c r="J290" s="230">
        <v>108</v>
      </c>
      <c r="K290" s="230">
        <f t="shared" si="13"/>
        <v>8403.125</v>
      </c>
      <c r="L290" s="33"/>
      <c r="M290" s="9"/>
      <c r="N290" s="9"/>
      <c r="O290" s="9"/>
      <c r="P290" s="113"/>
    </row>
    <row r="291" spans="2:16" x14ac:dyDescent="0.2">
      <c r="B291" s="227">
        <v>109</v>
      </c>
      <c r="C291" s="230">
        <f t="shared" si="12"/>
        <v>8094.875</v>
      </c>
      <c r="D291" s="33"/>
      <c r="E291" s="9"/>
      <c r="F291" s="9"/>
      <c r="G291" s="9"/>
      <c r="H291" s="9"/>
      <c r="I291" s="6"/>
      <c r="J291" s="230">
        <v>109</v>
      </c>
      <c r="K291" s="230">
        <f t="shared" si="13"/>
        <v>8404.875</v>
      </c>
      <c r="L291" s="33"/>
      <c r="M291" s="9"/>
      <c r="N291" s="9"/>
      <c r="O291" s="9"/>
      <c r="P291" s="113"/>
    </row>
    <row r="292" spans="2:16" x14ac:dyDescent="0.2">
      <c r="B292" s="227">
        <v>110</v>
      </c>
      <c r="C292" s="230">
        <f t="shared" si="12"/>
        <v>8096.625</v>
      </c>
      <c r="D292" s="33"/>
      <c r="E292" s="9"/>
      <c r="F292" s="9"/>
      <c r="G292" s="9"/>
      <c r="H292" s="9"/>
      <c r="I292" s="6"/>
      <c r="J292" s="230">
        <v>110</v>
      </c>
      <c r="K292" s="230">
        <f t="shared" si="13"/>
        <v>8406.625</v>
      </c>
      <c r="L292" s="33"/>
      <c r="M292" s="9"/>
      <c r="N292" s="9"/>
      <c r="O292" s="9"/>
      <c r="P292" s="113"/>
    </row>
    <row r="293" spans="2:16" x14ac:dyDescent="0.2">
      <c r="B293" s="227">
        <v>111</v>
      </c>
      <c r="C293" s="230">
        <f t="shared" si="12"/>
        <v>8098.375</v>
      </c>
      <c r="D293" s="33"/>
      <c r="E293" s="9"/>
      <c r="F293" s="9"/>
      <c r="G293" s="9"/>
      <c r="H293" s="9"/>
      <c r="I293" s="6"/>
      <c r="J293" s="230">
        <v>111</v>
      </c>
      <c r="K293" s="230">
        <f t="shared" si="13"/>
        <v>8408.375</v>
      </c>
      <c r="L293" s="33"/>
      <c r="M293" s="9"/>
      <c r="N293" s="9"/>
      <c r="O293" s="9"/>
      <c r="P293" s="113"/>
    </row>
    <row r="294" spans="2:16" x14ac:dyDescent="0.2">
      <c r="B294" s="227">
        <v>112</v>
      </c>
      <c r="C294" s="230">
        <f t="shared" si="12"/>
        <v>8100.125</v>
      </c>
      <c r="D294" s="33"/>
      <c r="E294" s="9"/>
      <c r="F294" s="9"/>
      <c r="G294" s="9"/>
      <c r="H294" s="9"/>
      <c r="I294" s="6"/>
      <c r="J294" s="230">
        <v>112</v>
      </c>
      <c r="K294" s="230">
        <f t="shared" si="13"/>
        <v>8410.125</v>
      </c>
      <c r="L294" s="33"/>
      <c r="M294" s="9"/>
      <c r="N294" s="9"/>
      <c r="O294" s="9"/>
      <c r="P294" s="113"/>
    </row>
    <row r="295" spans="2:16" x14ac:dyDescent="0.2">
      <c r="B295" s="227">
        <v>113</v>
      </c>
      <c r="C295" s="230">
        <f t="shared" si="12"/>
        <v>8101.875</v>
      </c>
      <c r="D295" s="33"/>
      <c r="E295" s="9"/>
      <c r="F295" s="9"/>
      <c r="G295" s="9"/>
      <c r="H295" s="9"/>
      <c r="I295" s="6"/>
      <c r="J295" s="230">
        <v>113</v>
      </c>
      <c r="K295" s="230">
        <f t="shared" si="13"/>
        <v>8411.875</v>
      </c>
      <c r="L295" s="33"/>
      <c r="M295" s="9"/>
      <c r="N295" s="9"/>
      <c r="O295" s="9"/>
      <c r="P295" s="113"/>
    </row>
    <row r="296" spans="2:16" x14ac:dyDescent="0.2">
      <c r="B296" s="227">
        <v>114</v>
      </c>
      <c r="C296" s="230">
        <f t="shared" si="12"/>
        <v>8103.625</v>
      </c>
      <c r="D296" s="33"/>
      <c r="E296" s="9"/>
      <c r="F296" s="9"/>
      <c r="G296" s="9"/>
      <c r="H296" s="9"/>
      <c r="I296" s="6"/>
      <c r="J296" s="230">
        <v>114</v>
      </c>
      <c r="K296" s="230">
        <f t="shared" si="13"/>
        <v>8413.625</v>
      </c>
      <c r="L296" s="33"/>
      <c r="M296" s="9"/>
      <c r="N296" s="9"/>
      <c r="O296" s="9"/>
      <c r="P296" s="113"/>
    </row>
    <row r="297" spans="2:16" x14ac:dyDescent="0.2">
      <c r="B297" s="227">
        <v>115</v>
      </c>
      <c r="C297" s="230">
        <f t="shared" si="12"/>
        <v>8105.375</v>
      </c>
      <c r="D297" s="33"/>
      <c r="E297" s="9"/>
      <c r="F297" s="9"/>
      <c r="G297" s="9"/>
      <c r="H297" s="9"/>
      <c r="I297" s="6"/>
      <c r="J297" s="230">
        <v>115</v>
      </c>
      <c r="K297" s="230">
        <f t="shared" si="13"/>
        <v>8415.375</v>
      </c>
      <c r="L297" s="33"/>
      <c r="M297" s="9"/>
      <c r="N297" s="9"/>
      <c r="O297" s="9"/>
      <c r="P297" s="113"/>
    </row>
    <row r="298" spans="2:16" x14ac:dyDescent="0.2">
      <c r="B298" s="227">
        <v>116</v>
      </c>
      <c r="C298" s="230">
        <f t="shared" si="12"/>
        <v>8107.125</v>
      </c>
      <c r="D298" s="33"/>
      <c r="E298" s="9"/>
      <c r="F298" s="9"/>
      <c r="G298" s="9"/>
      <c r="H298" s="9"/>
      <c r="I298" s="6"/>
      <c r="J298" s="230">
        <v>116</v>
      </c>
      <c r="K298" s="230">
        <f t="shared" si="13"/>
        <v>8417.125</v>
      </c>
      <c r="L298" s="33"/>
      <c r="M298" s="9"/>
      <c r="N298" s="9"/>
      <c r="O298" s="9"/>
      <c r="P298" s="113"/>
    </row>
    <row r="299" spans="2:16" x14ac:dyDescent="0.2">
      <c r="B299" s="227">
        <v>117</v>
      </c>
      <c r="C299" s="230">
        <f t="shared" si="12"/>
        <v>8108.875</v>
      </c>
      <c r="D299" s="33"/>
      <c r="E299" s="9"/>
      <c r="F299" s="9"/>
      <c r="G299" s="9"/>
      <c r="H299" s="9"/>
      <c r="I299" s="6"/>
      <c r="J299" s="230">
        <v>117</v>
      </c>
      <c r="K299" s="230">
        <f t="shared" si="13"/>
        <v>8418.875</v>
      </c>
      <c r="L299" s="33"/>
      <c r="M299" s="9"/>
      <c r="N299" s="9"/>
      <c r="O299" s="9"/>
      <c r="P299" s="113"/>
    </row>
    <row r="300" spans="2:16" x14ac:dyDescent="0.2">
      <c r="B300" s="227">
        <v>118</v>
      </c>
      <c r="C300" s="230">
        <f t="shared" si="12"/>
        <v>8110.625</v>
      </c>
      <c r="D300" s="33"/>
      <c r="E300" s="9"/>
      <c r="F300" s="9"/>
      <c r="G300" s="9"/>
      <c r="H300" s="9"/>
      <c r="I300" s="6"/>
      <c r="J300" s="230">
        <v>118</v>
      </c>
      <c r="K300" s="230">
        <f t="shared" si="13"/>
        <v>8420.625</v>
      </c>
      <c r="L300" s="33"/>
      <c r="M300" s="9"/>
      <c r="N300" s="9"/>
      <c r="O300" s="9"/>
      <c r="P300" s="113"/>
    </row>
    <row r="301" spans="2:16" x14ac:dyDescent="0.2">
      <c r="B301" s="227">
        <v>119</v>
      </c>
      <c r="C301" s="230">
        <f t="shared" si="12"/>
        <v>8112.375</v>
      </c>
      <c r="D301" s="33"/>
      <c r="E301" s="9"/>
      <c r="F301" s="9"/>
      <c r="G301" s="9"/>
      <c r="H301" s="9"/>
      <c r="I301" s="6"/>
      <c r="J301" s="230">
        <v>119</v>
      </c>
      <c r="K301" s="230">
        <f t="shared" si="13"/>
        <v>8422.375</v>
      </c>
      <c r="L301" s="33"/>
      <c r="M301" s="9"/>
      <c r="N301" s="9"/>
      <c r="O301" s="9"/>
      <c r="P301" s="113"/>
    </row>
    <row r="302" spans="2:16" x14ac:dyDescent="0.2">
      <c r="B302" s="227">
        <v>120</v>
      </c>
      <c r="C302" s="230">
        <f t="shared" si="12"/>
        <v>8114.125</v>
      </c>
      <c r="D302" s="33"/>
      <c r="E302" s="9"/>
      <c r="F302" s="9"/>
      <c r="G302" s="9"/>
      <c r="H302" s="9"/>
      <c r="I302" s="6"/>
      <c r="J302" s="230">
        <v>120</v>
      </c>
      <c r="K302" s="230">
        <f t="shared" si="13"/>
        <v>8424.125</v>
      </c>
      <c r="L302" s="33"/>
      <c r="M302" s="9"/>
      <c r="N302" s="9"/>
      <c r="O302" s="9"/>
      <c r="P302" s="113"/>
    </row>
    <row r="303" spans="2:16" x14ac:dyDescent="0.2">
      <c r="B303" s="227">
        <v>121</v>
      </c>
      <c r="C303" s="230">
        <f t="shared" si="12"/>
        <v>8115.875</v>
      </c>
      <c r="D303" s="33"/>
      <c r="E303" s="9"/>
      <c r="F303" s="9"/>
      <c r="G303" s="9"/>
      <c r="H303" s="9"/>
      <c r="I303" s="6"/>
      <c r="J303" s="230">
        <v>121</v>
      </c>
      <c r="K303" s="230">
        <f t="shared" si="13"/>
        <v>8425.875</v>
      </c>
      <c r="L303" s="33"/>
      <c r="M303" s="9"/>
      <c r="N303" s="9"/>
      <c r="O303" s="9"/>
      <c r="P303" s="113"/>
    </row>
    <row r="304" spans="2:16" x14ac:dyDescent="0.2">
      <c r="B304" s="227">
        <v>122</v>
      </c>
      <c r="C304" s="230">
        <f t="shared" si="12"/>
        <v>8117.625</v>
      </c>
      <c r="D304" s="33"/>
      <c r="E304" s="9"/>
      <c r="F304" s="9"/>
      <c r="G304" s="9"/>
      <c r="H304" s="9"/>
      <c r="I304" s="6"/>
      <c r="J304" s="230">
        <v>122</v>
      </c>
      <c r="K304" s="230">
        <f t="shared" si="13"/>
        <v>8427.625</v>
      </c>
      <c r="L304" s="33"/>
      <c r="M304" s="9"/>
      <c r="N304" s="9"/>
      <c r="O304" s="9"/>
      <c r="P304" s="113"/>
    </row>
    <row r="305" spans="2:16" x14ac:dyDescent="0.2">
      <c r="B305" s="227">
        <v>123</v>
      </c>
      <c r="C305" s="230">
        <f t="shared" si="12"/>
        <v>8119.375</v>
      </c>
      <c r="D305" s="33"/>
      <c r="E305" s="9"/>
      <c r="F305" s="9"/>
      <c r="G305" s="9"/>
      <c r="H305" s="9"/>
      <c r="I305" s="6"/>
      <c r="J305" s="230">
        <v>123</v>
      </c>
      <c r="K305" s="230">
        <f t="shared" si="13"/>
        <v>8429.375</v>
      </c>
      <c r="L305" s="33"/>
      <c r="M305" s="9"/>
      <c r="N305" s="9"/>
      <c r="O305" s="9"/>
      <c r="P305" s="113"/>
    </row>
    <row r="306" spans="2:16" x14ac:dyDescent="0.2">
      <c r="B306" s="227">
        <v>124</v>
      </c>
      <c r="C306" s="230">
        <f t="shared" si="12"/>
        <v>8121.125</v>
      </c>
      <c r="D306" s="33"/>
      <c r="E306" s="9"/>
      <c r="F306" s="9"/>
      <c r="G306" s="9"/>
      <c r="H306" s="9"/>
      <c r="I306" s="6"/>
      <c r="J306" s="230">
        <v>124</v>
      </c>
      <c r="K306" s="230">
        <f t="shared" si="13"/>
        <v>8431.125</v>
      </c>
      <c r="L306" s="33"/>
      <c r="M306" s="9"/>
      <c r="N306" s="9"/>
      <c r="O306" s="9"/>
      <c r="P306" s="113"/>
    </row>
    <row r="307" spans="2:16" x14ac:dyDescent="0.2">
      <c r="B307" s="227">
        <v>125</v>
      </c>
      <c r="C307" s="230">
        <f t="shared" si="12"/>
        <v>8122.875</v>
      </c>
      <c r="D307" s="33"/>
      <c r="E307" s="9"/>
      <c r="F307" s="9"/>
      <c r="G307" s="9"/>
      <c r="H307" s="9"/>
      <c r="I307" s="6"/>
      <c r="J307" s="230">
        <v>125</v>
      </c>
      <c r="K307" s="230">
        <f t="shared" si="13"/>
        <v>8432.875</v>
      </c>
      <c r="L307" s="33"/>
      <c r="M307" s="9"/>
      <c r="N307" s="9"/>
      <c r="O307" s="9"/>
      <c r="P307" s="113"/>
    </row>
    <row r="308" spans="2:16" x14ac:dyDescent="0.2">
      <c r="B308" s="227">
        <v>126</v>
      </c>
      <c r="C308" s="230">
        <f t="shared" si="12"/>
        <v>8124.625</v>
      </c>
      <c r="D308" s="33"/>
      <c r="E308" s="9"/>
      <c r="F308" s="9"/>
      <c r="G308" s="9"/>
      <c r="H308" s="9"/>
      <c r="I308" s="6"/>
      <c r="J308" s="230">
        <v>126</v>
      </c>
      <c r="K308" s="230">
        <f t="shared" si="13"/>
        <v>8434.625</v>
      </c>
      <c r="L308" s="33"/>
      <c r="M308" s="9"/>
      <c r="N308" s="9"/>
      <c r="O308" s="9"/>
      <c r="P308" s="113"/>
    </row>
    <row r="309" spans="2:16" x14ac:dyDescent="0.2">
      <c r="B309" s="227">
        <v>127</v>
      </c>
      <c r="C309" s="230">
        <f t="shared" si="12"/>
        <v>8126.375</v>
      </c>
      <c r="D309" s="33"/>
      <c r="E309" s="9"/>
      <c r="F309" s="9"/>
      <c r="G309" s="9"/>
      <c r="H309" s="9"/>
      <c r="I309" s="6"/>
      <c r="J309" s="230">
        <v>127</v>
      </c>
      <c r="K309" s="230">
        <f t="shared" si="13"/>
        <v>8436.375</v>
      </c>
      <c r="L309" s="33"/>
      <c r="M309" s="9"/>
      <c r="N309" s="9"/>
      <c r="O309" s="9"/>
      <c r="P309" s="113"/>
    </row>
    <row r="310" spans="2:16" x14ac:dyDescent="0.2">
      <c r="B310" s="227">
        <v>128</v>
      </c>
      <c r="C310" s="230">
        <f t="shared" si="12"/>
        <v>8128.125</v>
      </c>
      <c r="D310" s="33"/>
      <c r="E310" s="9"/>
      <c r="F310" s="9"/>
      <c r="G310" s="9"/>
      <c r="H310" s="9"/>
      <c r="I310" s="6"/>
      <c r="J310" s="230">
        <v>128</v>
      </c>
      <c r="K310" s="230">
        <f t="shared" si="13"/>
        <v>8438.125</v>
      </c>
      <c r="L310" s="33"/>
      <c r="M310" s="9"/>
      <c r="N310" s="9"/>
      <c r="O310" s="9"/>
      <c r="P310" s="113"/>
    </row>
    <row r="311" spans="2:16" x14ac:dyDescent="0.2">
      <c r="B311" s="227">
        <v>129</v>
      </c>
      <c r="C311" s="230">
        <f t="shared" si="12"/>
        <v>8129.875</v>
      </c>
      <c r="D311" s="33"/>
      <c r="E311" s="9"/>
      <c r="F311" s="9"/>
      <c r="G311" s="9"/>
      <c r="H311" s="9"/>
      <c r="I311" s="6"/>
      <c r="J311" s="230">
        <v>129</v>
      </c>
      <c r="K311" s="230">
        <f t="shared" si="13"/>
        <v>8439.875</v>
      </c>
      <c r="L311" s="33"/>
      <c r="M311" s="9"/>
      <c r="N311" s="9"/>
      <c r="O311" s="9"/>
      <c r="P311" s="113"/>
    </row>
    <row r="312" spans="2:16" x14ac:dyDescent="0.2">
      <c r="B312" s="227">
        <v>130</v>
      </c>
      <c r="C312" s="230">
        <f t="shared" ref="C312:C342" si="14">8200-295.875+B312*1.75</f>
        <v>8131.625</v>
      </c>
      <c r="D312" s="33"/>
      <c r="E312" s="9"/>
      <c r="F312" s="9"/>
      <c r="G312" s="9"/>
      <c r="H312" s="9"/>
      <c r="I312" s="6"/>
      <c r="J312" s="230">
        <v>130</v>
      </c>
      <c r="K312" s="230">
        <f t="shared" ref="K312:K342" si="15">8200+14.125+J312*1.75</f>
        <v>8441.625</v>
      </c>
      <c r="L312" s="33"/>
      <c r="M312" s="9"/>
      <c r="N312" s="9"/>
      <c r="O312" s="9"/>
      <c r="P312" s="113"/>
    </row>
    <row r="313" spans="2:16" x14ac:dyDescent="0.2">
      <c r="B313" s="227">
        <v>131</v>
      </c>
      <c r="C313" s="230">
        <f t="shared" si="14"/>
        <v>8133.375</v>
      </c>
      <c r="D313" s="33"/>
      <c r="E313" s="9"/>
      <c r="F313" s="9"/>
      <c r="G313" s="9"/>
      <c r="H313" s="9"/>
      <c r="I313" s="6"/>
      <c r="J313" s="230">
        <v>131</v>
      </c>
      <c r="K313" s="230">
        <f t="shared" si="15"/>
        <v>8443.375</v>
      </c>
      <c r="L313" s="33"/>
      <c r="M313" s="9"/>
      <c r="N313" s="9"/>
      <c r="O313" s="9"/>
      <c r="P313" s="113"/>
    </row>
    <row r="314" spans="2:16" x14ac:dyDescent="0.2">
      <c r="B314" s="227">
        <v>132</v>
      </c>
      <c r="C314" s="230">
        <f t="shared" si="14"/>
        <v>8135.125</v>
      </c>
      <c r="D314" s="33"/>
      <c r="E314" s="9"/>
      <c r="F314" s="9"/>
      <c r="G314" s="9"/>
      <c r="H314" s="9"/>
      <c r="I314" s="6"/>
      <c r="J314" s="230">
        <v>132</v>
      </c>
      <c r="K314" s="230">
        <f t="shared" si="15"/>
        <v>8445.125</v>
      </c>
      <c r="L314" s="33"/>
      <c r="M314" s="9"/>
      <c r="N314" s="9"/>
      <c r="O314" s="9"/>
      <c r="P314" s="113"/>
    </row>
    <row r="315" spans="2:16" x14ac:dyDescent="0.2">
      <c r="B315" s="227">
        <v>133</v>
      </c>
      <c r="C315" s="230">
        <f t="shared" si="14"/>
        <v>8136.875</v>
      </c>
      <c r="D315" s="33"/>
      <c r="E315" s="9"/>
      <c r="F315" s="9"/>
      <c r="G315" s="9"/>
      <c r="H315" s="9"/>
      <c r="I315" s="6"/>
      <c r="J315" s="230">
        <v>133</v>
      </c>
      <c r="K315" s="230">
        <f t="shared" si="15"/>
        <v>8446.875</v>
      </c>
      <c r="L315" s="33"/>
      <c r="M315" s="9"/>
      <c r="N315" s="9"/>
      <c r="O315" s="9"/>
      <c r="P315" s="113"/>
    </row>
    <row r="316" spans="2:16" x14ac:dyDescent="0.2">
      <c r="B316" s="227">
        <v>134</v>
      </c>
      <c r="C316" s="230">
        <f t="shared" si="14"/>
        <v>8138.625</v>
      </c>
      <c r="D316" s="33"/>
      <c r="E316" s="9"/>
      <c r="F316" s="9"/>
      <c r="G316" s="9"/>
      <c r="H316" s="9"/>
      <c r="I316" s="6"/>
      <c r="J316" s="230">
        <v>134</v>
      </c>
      <c r="K316" s="230">
        <f t="shared" si="15"/>
        <v>8448.625</v>
      </c>
      <c r="L316" s="33"/>
      <c r="M316" s="9"/>
      <c r="N316" s="9"/>
      <c r="O316" s="9"/>
      <c r="P316" s="113"/>
    </row>
    <row r="317" spans="2:16" x14ac:dyDescent="0.2">
      <c r="B317" s="227">
        <v>135</v>
      </c>
      <c r="C317" s="230">
        <f t="shared" si="14"/>
        <v>8140.375</v>
      </c>
      <c r="D317" s="33"/>
      <c r="E317" s="9"/>
      <c r="F317" s="9"/>
      <c r="G317" s="9"/>
      <c r="H317" s="9"/>
      <c r="I317" s="6"/>
      <c r="J317" s="230">
        <v>135</v>
      </c>
      <c r="K317" s="230">
        <f t="shared" si="15"/>
        <v>8450.375</v>
      </c>
      <c r="L317" s="33"/>
      <c r="M317" s="9"/>
      <c r="N317" s="9"/>
      <c r="O317" s="9"/>
      <c r="P317" s="113"/>
    </row>
    <row r="318" spans="2:16" x14ac:dyDescent="0.2">
      <c r="B318" s="227">
        <v>136</v>
      </c>
      <c r="C318" s="230">
        <f t="shared" si="14"/>
        <v>8142.125</v>
      </c>
      <c r="D318" s="33"/>
      <c r="E318" s="9"/>
      <c r="F318" s="9"/>
      <c r="G318" s="9"/>
      <c r="H318" s="9"/>
      <c r="I318" s="6"/>
      <c r="J318" s="230">
        <v>136</v>
      </c>
      <c r="K318" s="230">
        <f t="shared" si="15"/>
        <v>8452.125</v>
      </c>
      <c r="L318" s="33"/>
      <c r="M318" s="9"/>
      <c r="N318" s="9"/>
      <c r="O318" s="9"/>
      <c r="P318" s="113"/>
    </row>
    <row r="319" spans="2:16" x14ac:dyDescent="0.2">
      <c r="B319" s="227">
        <v>137</v>
      </c>
      <c r="C319" s="230">
        <f t="shared" si="14"/>
        <v>8143.875</v>
      </c>
      <c r="D319" s="33"/>
      <c r="E319" s="9"/>
      <c r="F319" s="9"/>
      <c r="G319" s="9"/>
      <c r="H319" s="9"/>
      <c r="I319" s="6"/>
      <c r="J319" s="230">
        <v>137</v>
      </c>
      <c r="K319" s="230">
        <f t="shared" si="15"/>
        <v>8453.875</v>
      </c>
      <c r="L319" s="33"/>
      <c r="M319" s="9"/>
      <c r="N319" s="9"/>
      <c r="O319" s="9"/>
      <c r="P319" s="113"/>
    </row>
    <row r="320" spans="2:16" x14ac:dyDescent="0.2">
      <c r="B320" s="227">
        <v>138</v>
      </c>
      <c r="C320" s="230">
        <f t="shared" si="14"/>
        <v>8145.625</v>
      </c>
      <c r="D320" s="33"/>
      <c r="E320" s="9"/>
      <c r="F320" s="9"/>
      <c r="G320" s="9"/>
      <c r="H320" s="9"/>
      <c r="I320" s="6"/>
      <c r="J320" s="230">
        <v>138</v>
      </c>
      <c r="K320" s="230">
        <f t="shared" si="15"/>
        <v>8455.625</v>
      </c>
      <c r="L320" s="33"/>
      <c r="M320" s="9"/>
      <c r="N320" s="9"/>
      <c r="O320" s="9"/>
      <c r="P320" s="113"/>
    </row>
    <row r="321" spans="2:16" x14ac:dyDescent="0.2">
      <c r="B321" s="227">
        <v>139</v>
      </c>
      <c r="C321" s="230">
        <f t="shared" si="14"/>
        <v>8147.375</v>
      </c>
      <c r="D321" s="33"/>
      <c r="E321" s="9"/>
      <c r="F321" s="9"/>
      <c r="G321" s="9"/>
      <c r="H321" s="9"/>
      <c r="I321" s="6"/>
      <c r="J321" s="230">
        <v>139</v>
      </c>
      <c r="K321" s="230">
        <f t="shared" si="15"/>
        <v>8457.375</v>
      </c>
      <c r="L321" s="33"/>
      <c r="M321" s="9"/>
      <c r="N321" s="9"/>
      <c r="O321" s="9"/>
      <c r="P321" s="113"/>
    </row>
    <row r="322" spans="2:16" x14ac:dyDescent="0.2">
      <c r="B322" s="227">
        <v>140</v>
      </c>
      <c r="C322" s="230">
        <f t="shared" si="14"/>
        <v>8149.125</v>
      </c>
      <c r="D322" s="33"/>
      <c r="E322" s="9"/>
      <c r="F322" s="9"/>
      <c r="G322" s="9"/>
      <c r="H322" s="9"/>
      <c r="I322" s="6"/>
      <c r="J322" s="230">
        <v>140</v>
      </c>
      <c r="K322" s="230">
        <f t="shared" si="15"/>
        <v>8459.125</v>
      </c>
      <c r="L322" s="33"/>
      <c r="M322" s="9"/>
      <c r="N322" s="9"/>
      <c r="O322" s="9"/>
      <c r="P322" s="113"/>
    </row>
    <row r="323" spans="2:16" x14ac:dyDescent="0.2">
      <c r="B323" s="227">
        <v>141</v>
      </c>
      <c r="C323" s="230">
        <f t="shared" si="14"/>
        <v>8150.875</v>
      </c>
      <c r="D323" s="33"/>
      <c r="E323" s="9"/>
      <c r="F323" s="9"/>
      <c r="G323" s="9"/>
      <c r="H323" s="9"/>
      <c r="I323" s="6"/>
      <c r="J323" s="230">
        <v>141</v>
      </c>
      <c r="K323" s="230">
        <f t="shared" si="15"/>
        <v>8460.875</v>
      </c>
      <c r="L323" s="33"/>
      <c r="M323" s="9"/>
      <c r="N323" s="9"/>
      <c r="O323" s="9"/>
      <c r="P323" s="113"/>
    </row>
    <row r="324" spans="2:16" x14ac:dyDescent="0.2">
      <c r="B324" s="227">
        <v>142</v>
      </c>
      <c r="C324" s="230">
        <f t="shared" si="14"/>
        <v>8152.625</v>
      </c>
      <c r="D324" s="33"/>
      <c r="E324" s="9"/>
      <c r="F324" s="9"/>
      <c r="G324" s="9"/>
      <c r="H324" s="9"/>
      <c r="I324" s="6"/>
      <c r="J324" s="230">
        <v>142</v>
      </c>
      <c r="K324" s="230">
        <f t="shared" si="15"/>
        <v>8462.625</v>
      </c>
      <c r="L324" s="33"/>
      <c r="M324" s="9"/>
      <c r="N324" s="9"/>
      <c r="O324" s="9"/>
      <c r="P324" s="113"/>
    </row>
    <row r="325" spans="2:16" x14ac:dyDescent="0.2">
      <c r="B325" s="227">
        <v>143</v>
      </c>
      <c r="C325" s="230">
        <f t="shared" si="14"/>
        <v>8154.375</v>
      </c>
      <c r="D325" s="33"/>
      <c r="E325" s="9"/>
      <c r="F325" s="9"/>
      <c r="G325" s="9"/>
      <c r="H325" s="9"/>
      <c r="I325" s="6"/>
      <c r="J325" s="230">
        <v>143</v>
      </c>
      <c r="K325" s="230">
        <f t="shared" si="15"/>
        <v>8464.375</v>
      </c>
      <c r="L325" s="33"/>
      <c r="M325" s="9"/>
      <c r="N325" s="9"/>
      <c r="O325" s="9"/>
      <c r="P325" s="113"/>
    </row>
    <row r="326" spans="2:16" x14ac:dyDescent="0.2">
      <c r="B326" s="227">
        <v>144</v>
      </c>
      <c r="C326" s="230">
        <f t="shared" si="14"/>
        <v>8156.125</v>
      </c>
      <c r="D326" s="33"/>
      <c r="E326" s="9"/>
      <c r="F326" s="9"/>
      <c r="G326" s="9"/>
      <c r="H326" s="9"/>
      <c r="I326" s="6"/>
      <c r="J326" s="230">
        <v>144</v>
      </c>
      <c r="K326" s="230">
        <f t="shared" si="15"/>
        <v>8466.125</v>
      </c>
      <c r="L326" s="33"/>
      <c r="M326" s="9"/>
      <c r="N326" s="9"/>
      <c r="O326" s="9"/>
      <c r="P326" s="113"/>
    </row>
    <row r="327" spans="2:16" x14ac:dyDescent="0.2">
      <c r="B327" s="227">
        <v>145</v>
      </c>
      <c r="C327" s="230">
        <f t="shared" si="14"/>
        <v>8157.875</v>
      </c>
      <c r="D327" s="33"/>
      <c r="E327" s="9"/>
      <c r="F327" s="9"/>
      <c r="G327" s="9"/>
      <c r="H327" s="9"/>
      <c r="I327" s="6"/>
      <c r="J327" s="230">
        <v>145</v>
      </c>
      <c r="K327" s="230">
        <f t="shared" si="15"/>
        <v>8467.875</v>
      </c>
      <c r="L327" s="33"/>
      <c r="M327" s="9"/>
      <c r="N327" s="9"/>
      <c r="O327" s="9"/>
      <c r="P327" s="113"/>
    </row>
    <row r="328" spans="2:16" x14ac:dyDescent="0.2">
      <c r="B328" s="227">
        <v>146</v>
      </c>
      <c r="C328" s="230">
        <f t="shared" si="14"/>
        <v>8159.625</v>
      </c>
      <c r="D328" s="33"/>
      <c r="E328" s="9"/>
      <c r="F328" s="9"/>
      <c r="G328" s="9"/>
      <c r="H328" s="9"/>
      <c r="I328" s="6"/>
      <c r="J328" s="230">
        <v>146</v>
      </c>
      <c r="K328" s="230">
        <f t="shared" si="15"/>
        <v>8469.625</v>
      </c>
      <c r="L328" s="33"/>
      <c r="M328" s="9"/>
      <c r="N328" s="9"/>
      <c r="O328" s="9"/>
      <c r="P328" s="113"/>
    </row>
    <row r="329" spans="2:16" x14ac:dyDescent="0.2">
      <c r="B329" s="227">
        <v>147</v>
      </c>
      <c r="C329" s="230">
        <f t="shared" si="14"/>
        <v>8161.375</v>
      </c>
      <c r="D329" s="33"/>
      <c r="E329" s="9"/>
      <c r="F329" s="9"/>
      <c r="G329" s="9"/>
      <c r="H329" s="9"/>
      <c r="I329" s="6"/>
      <c r="J329" s="230">
        <v>147</v>
      </c>
      <c r="K329" s="230">
        <f t="shared" si="15"/>
        <v>8471.375</v>
      </c>
      <c r="L329" s="33"/>
      <c r="M329" s="9"/>
      <c r="N329" s="9"/>
      <c r="O329" s="9"/>
      <c r="P329" s="113"/>
    </row>
    <row r="330" spans="2:16" x14ac:dyDescent="0.2">
      <c r="B330" s="227">
        <v>148</v>
      </c>
      <c r="C330" s="230">
        <f t="shared" si="14"/>
        <v>8163.125</v>
      </c>
      <c r="D330" s="33"/>
      <c r="E330" s="9"/>
      <c r="F330" s="9"/>
      <c r="G330" s="9"/>
      <c r="H330" s="9"/>
      <c r="I330" s="6"/>
      <c r="J330" s="230">
        <v>148</v>
      </c>
      <c r="K330" s="230">
        <f t="shared" si="15"/>
        <v>8473.125</v>
      </c>
      <c r="L330" s="33"/>
      <c r="M330" s="9"/>
      <c r="N330" s="9"/>
      <c r="O330" s="9"/>
      <c r="P330" s="113"/>
    </row>
    <row r="331" spans="2:16" x14ac:dyDescent="0.2">
      <c r="B331" s="227">
        <v>149</v>
      </c>
      <c r="C331" s="230">
        <f t="shared" si="14"/>
        <v>8164.875</v>
      </c>
      <c r="D331" s="33"/>
      <c r="E331" s="9"/>
      <c r="F331" s="9"/>
      <c r="G331" s="9"/>
      <c r="H331" s="9"/>
      <c r="I331" s="6"/>
      <c r="J331" s="230">
        <v>149</v>
      </c>
      <c r="K331" s="230">
        <f t="shared" si="15"/>
        <v>8474.875</v>
      </c>
      <c r="L331" s="33"/>
      <c r="M331" s="9"/>
      <c r="N331" s="9"/>
      <c r="O331" s="9"/>
      <c r="P331" s="113"/>
    </row>
    <row r="332" spans="2:16" x14ac:dyDescent="0.2">
      <c r="B332" s="227">
        <v>150</v>
      </c>
      <c r="C332" s="230">
        <f t="shared" si="14"/>
        <v>8166.625</v>
      </c>
      <c r="D332" s="33"/>
      <c r="E332" s="9"/>
      <c r="F332" s="9"/>
      <c r="G332" s="9"/>
      <c r="H332" s="9"/>
      <c r="I332" s="6"/>
      <c r="J332" s="230">
        <v>150</v>
      </c>
      <c r="K332" s="230">
        <f t="shared" si="15"/>
        <v>8476.625</v>
      </c>
      <c r="L332" s="33"/>
      <c r="M332" s="9"/>
      <c r="N332" s="9"/>
      <c r="O332" s="9"/>
      <c r="P332" s="113"/>
    </row>
    <row r="333" spans="2:16" x14ac:dyDescent="0.2">
      <c r="B333" s="227">
        <v>151</v>
      </c>
      <c r="C333" s="230">
        <f t="shared" si="14"/>
        <v>8168.375</v>
      </c>
      <c r="D333" s="33"/>
      <c r="E333" s="9"/>
      <c r="F333" s="9"/>
      <c r="G333" s="9"/>
      <c r="H333" s="9"/>
      <c r="I333" s="6"/>
      <c r="J333" s="230">
        <v>151</v>
      </c>
      <c r="K333" s="230">
        <f t="shared" si="15"/>
        <v>8478.375</v>
      </c>
      <c r="L333" s="33"/>
      <c r="M333" s="9"/>
      <c r="N333" s="9"/>
      <c r="O333" s="9"/>
      <c r="P333" s="113"/>
    </row>
    <row r="334" spans="2:16" x14ac:dyDescent="0.2">
      <c r="B334" s="227">
        <v>152</v>
      </c>
      <c r="C334" s="230">
        <f t="shared" si="14"/>
        <v>8170.125</v>
      </c>
      <c r="D334" s="33"/>
      <c r="E334" s="9"/>
      <c r="F334" s="9"/>
      <c r="G334" s="9"/>
      <c r="H334" s="9"/>
      <c r="I334" s="6"/>
      <c r="J334" s="230">
        <v>152</v>
      </c>
      <c r="K334" s="230">
        <f t="shared" si="15"/>
        <v>8480.125</v>
      </c>
      <c r="L334" s="33"/>
      <c r="M334" s="9"/>
      <c r="N334" s="9"/>
      <c r="O334" s="9"/>
      <c r="P334" s="113"/>
    </row>
    <row r="335" spans="2:16" x14ac:dyDescent="0.2">
      <c r="B335" s="227">
        <v>153</v>
      </c>
      <c r="C335" s="230">
        <f t="shared" si="14"/>
        <v>8171.875</v>
      </c>
      <c r="D335" s="33"/>
      <c r="E335" s="9"/>
      <c r="F335" s="9"/>
      <c r="G335" s="9"/>
      <c r="H335" s="9"/>
      <c r="I335" s="6"/>
      <c r="J335" s="230">
        <v>153</v>
      </c>
      <c r="K335" s="230">
        <f t="shared" si="15"/>
        <v>8481.875</v>
      </c>
      <c r="L335" s="33"/>
      <c r="M335" s="9"/>
      <c r="N335" s="9"/>
      <c r="O335" s="9"/>
      <c r="P335" s="113"/>
    </row>
    <row r="336" spans="2:16" x14ac:dyDescent="0.2">
      <c r="B336" s="227">
        <v>154</v>
      </c>
      <c r="C336" s="230">
        <f t="shared" si="14"/>
        <v>8173.625</v>
      </c>
      <c r="D336" s="33"/>
      <c r="E336" s="9"/>
      <c r="F336" s="9"/>
      <c r="G336" s="9"/>
      <c r="H336" s="9"/>
      <c r="I336" s="6"/>
      <c r="J336" s="230">
        <v>154</v>
      </c>
      <c r="K336" s="230">
        <f t="shared" si="15"/>
        <v>8483.625</v>
      </c>
      <c r="L336" s="33"/>
      <c r="M336" s="9"/>
      <c r="N336" s="9"/>
      <c r="O336" s="9"/>
      <c r="P336" s="113"/>
    </row>
    <row r="337" spans="2:16" x14ac:dyDescent="0.2">
      <c r="B337" s="227">
        <v>155</v>
      </c>
      <c r="C337" s="230">
        <f t="shared" si="14"/>
        <v>8175.375</v>
      </c>
      <c r="D337" s="33"/>
      <c r="E337" s="9"/>
      <c r="F337" s="9"/>
      <c r="G337" s="9"/>
      <c r="H337" s="9"/>
      <c r="I337" s="6"/>
      <c r="J337" s="230">
        <v>155</v>
      </c>
      <c r="K337" s="230">
        <f t="shared" si="15"/>
        <v>8485.375</v>
      </c>
      <c r="L337" s="33"/>
      <c r="M337" s="9"/>
      <c r="N337" s="9"/>
      <c r="O337" s="9"/>
      <c r="P337" s="113"/>
    </row>
    <row r="338" spans="2:16" x14ac:dyDescent="0.2">
      <c r="B338" s="227">
        <v>156</v>
      </c>
      <c r="C338" s="230">
        <f t="shared" si="14"/>
        <v>8177.125</v>
      </c>
      <c r="D338" s="33"/>
      <c r="E338" s="9"/>
      <c r="F338" s="9"/>
      <c r="G338" s="9"/>
      <c r="H338" s="9"/>
      <c r="I338" s="6"/>
      <c r="J338" s="230">
        <v>156</v>
      </c>
      <c r="K338" s="230">
        <f t="shared" si="15"/>
        <v>8487.125</v>
      </c>
      <c r="L338" s="33"/>
      <c r="M338" s="9"/>
      <c r="N338" s="9"/>
      <c r="O338" s="9"/>
      <c r="P338" s="113"/>
    </row>
    <row r="339" spans="2:16" x14ac:dyDescent="0.2">
      <c r="B339" s="227">
        <v>157</v>
      </c>
      <c r="C339" s="230">
        <f t="shared" si="14"/>
        <v>8178.875</v>
      </c>
      <c r="D339" s="33"/>
      <c r="E339" s="9"/>
      <c r="F339" s="9"/>
      <c r="G339" s="9"/>
      <c r="H339" s="9"/>
      <c r="I339" s="6"/>
      <c r="J339" s="230">
        <v>157</v>
      </c>
      <c r="K339" s="230">
        <f t="shared" si="15"/>
        <v>8488.875</v>
      </c>
      <c r="L339" s="33"/>
      <c r="M339" s="9"/>
      <c r="N339" s="9"/>
      <c r="O339" s="9"/>
      <c r="P339" s="113"/>
    </row>
    <row r="340" spans="2:16" x14ac:dyDescent="0.2">
      <c r="B340" s="227">
        <v>158</v>
      </c>
      <c r="C340" s="230">
        <f t="shared" si="14"/>
        <v>8180.625</v>
      </c>
      <c r="D340" s="33"/>
      <c r="E340" s="9"/>
      <c r="F340" s="9"/>
      <c r="G340" s="9"/>
      <c r="H340" s="9"/>
      <c r="I340" s="6"/>
      <c r="J340" s="230">
        <v>158</v>
      </c>
      <c r="K340" s="230">
        <f t="shared" si="15"/>
        <v>8490.625</v>
      </c>
      <c r="L340" s="33"/>
      <c r="M340" s="9"/>
      <c r="N340" s="9"/>
      <c r="O340" s="9"/>
      <c r="P340" s="113"/>
    </row>
    <row r="341" spans="2:16" x14ac:dyDescent="0.2">
      <c r="B341" s="227">
        <v>159</v>
      </c>
      <c r="C341" s="230">
        <f t="shared" si="14"/>
        <v>8182.375</v>
      </c>
      <c r="D341" s="33"/>
      <c r="E341" s="9"/>
      <c r="F341" s="9"/>
      <c r="G341" s="9"/>
      <c r="H341" s="9"/>
      <c r="I341" s="6"/>
      <c r="J341" s="230">
        <v>159</v>
      </c>
      <c r="K341" s="230">
        <f t="shared" si="15"/>
        <v>8492.375</v>
      </c>
      <c r="L341" s="33"/>
      <c r="M341" s="9"/>
      <c r="N341" s="9"/>
      <c r="O341" s="9"/>
      <c r="P341" s="113"/>
    </row>
    <row r="342" spans="2:16" ht="13.5" thickBot="1" x14ac:dyDescent="0.25">
      <c r="B342" s="228">
        <v>160</v>
      </c>
      <c r="C342" s="231">
        <f t="shared" si="14"/>
        <v>8184.125</v>
      </c>
      <c r="D342" s="183"/>
      <c r="E342" s="174"/>
      <c r="F342" s="174"/>
      <c r="G342" s="174"/>
      <c r="H342" s="174"/>
      <c r="I342" s="81"/>
      <c r="J342" s="231">
        <v>160</v>
      </c>
      <c r="K342" s="231">
        <f t="shared" si="15"/>
        <v>8494.125</v>
      </c>
      <c r="L342" s="183"/>
      <c r="M342" s="174"/>
      <c r="N342" s="174"/>
      <c r="O342" s="174"/>
      <c r="P342" s="184"/>
    </row>
  </sheetData>
  <mergeCells count="34">
    <mergeCell ref="E181:L181"/>
    <mergeCell ref="A18:A19"/>
    <mergeCell ref="A54:A55"/>
    <mergeCell ref="A31:A32"/>
    <mergeCell ref="A97:A98"/>
    <mergeCell ref="A180:A181"/>
    <mergeCell ref="E19:L19"/>
    <mergeCell ref="E31:F31"/>
    <mergeCell ref="G31:H31"/>
    <mergeCell ref="J31:K31"/>
    <mergeCell ref="E5:L5"/>
    <mergeCell ref="E6:L6"/>
    <mergeCell ref="E7:L7"/>
    <mergeCell ref="E8:L8"/>
    <mergeCell ref="E18:F18"/>
    <mergeCell ref="G18:H18"/>
    <mergeCell ref="J18:K18"/>
    <mergeCell ref="E32:L32"/>
    <mergeCell ref="E54:F54"/>
    <mergeCell ref="G54:H54"/>
    <mergeCell ref="J54:K54"/>
    <mergeCell ref="E55:L55"/>
    <mergeCell ref="E98:L98"/>
    <mergeCell ref="J97:K97"/>
    <mergeCell ref="E180:F180"/>
    <mergeCell ref="G180:H180"/>
    <mergeCell ref="J180:K180"/>
    <mergeCell ref="E97:F97"/>
    <mergeCell ref="G97:H97"/>
    <mergeCell ref="A11:A12"/>
    <mergeCell ref="E11:F11"/>
    <mergeCell ref="G11:H11"/>
    <mergeCell ref="J11:K11"/>
    <mergeCell ref="E12:L12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01"/>
  <sheetViews>
    <sheetView workbookViewId="0">
      <selection activeCell="I19" sqref="I19"/>
    </sheetView>
  </sheetViews>
  <sheetFormatPr defaultRowHeight="12.75" x14ac:dyDescent="0.2"/>
  <cols>
    <col min="2" max="2" width="11.7109375" customWidth="1"/>
    <col min="3" max="3" width="18.28515625" customWidth="1"/>
    <col min="6" max="6" width="11.5703125" customWidth="1"/>
    <col min="7" max="7" width="11" customWidth="1"/>
    <col min="8" max="8" width="24" customWidth="1"/>
    <col min="10" max="10" width="10.28515625" customWidth="1"/>
    <col min="11" max="11" width="20.42578125" customWidth="1"/>
    <col min="14" max="14" width="12.85546875" customWidth="1"/>
    <col min="15" max="15" width="11.5703125" customWidth="1"/>
    <col min="16" max="16" width="25.8554687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175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 t="s">
        <v>176</v>
      </c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174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178</v>
      </c>
      <c r="F13" s="419"/>
      <c r="G13" s="419" t="s">
        <v>180</v>
      </c>
      <c r="H13" s="419"/>
      <c r="I13" s="88" t="s">
        <v>181</v>
      </c>
      <c r="J13" s="419" t="s">
        <v>179</v>
      </c>
      <c r="K13" s="419"/>
      <c r="L13" s="89" t="s">
        <v>424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140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3" t="s">
        <v>112</v>
      </c>
      <c r="D15" s="95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3" t="s">
        <v>118</v>
      </c>
      <c r="L15" s="95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x14ac:dyDescent="0.2">
      <c r="B16" s="226">
        <v>1</v>
      </c>
      <c r="C16" s="229">
        <f>SUM(11701-1561+B16*28)</f>
        <v>10168</v>
      </c>
      <c r="D16" s="18" t="s">
        <v>7</v>
      </c>
      <c r="E16" s="100"/>
      <c r="F16" s="100"/>
      <c r="G16" s="100"/>
      <c r="H16" s="211" t="s">
        <v>482</v>
      </c>
      <c r="I16" s="6"/>
      <c r="J16" s="229">
        <v>1</v>
      </c>
      <c r="K16" s="229">
        <f>SUM(11701-1211+J16*28)</f>
        <v>10518</v>
      </c>
      <c r="L16" s="100"/>
      <c r="M16" s="100"/>
      <c r="N16" s="100"/>
      <c r="O16" s="100"/>
      <c r="P16" s="212"/>
    </row>
    <row r="17" spans="1:16" x14ac:dyDescent="0.2">
      <c r="B17" s="227">
        <v>2</v>
      </c>
      <c r="C17" s="230">
        <f>SUM(11701-1561+B17*28)</f>
        <v>10196</v>
      </c>
      <c r="D17" s="4"/>
      <c r="E17" s="4"/>
      <c r="F17" s="4"/>
      <c r="G17" s="4"/>
      <c r="H17" s="9"/>
      <c r="I17" s="6"/>
      <c r="J17" s="230">
        <v>2</v>
      </c>
      <c r="K17" s="230">
        <f>SUM(11701-1211+J17*28)</f>
        <v>10546</v>
      </c>
      <c r="L17" s="18" t="s">
        <v>7</v>
      </c>
      <c r="M17" s="4"/>
      <c r="N17" s="4"/>
      <c r="O17" s="4"/>
      <c r="P17" s="113" t="s">
        <v>480</v>
      </c>
    </row>
    <row r="18" spans="1:16" x14ac:dyDescent="0.2">
      <c r="B18" s="227">
        <v>3</v>
      </c>
      <c r="C18" s="230">
        <f>SUM(11701-1561+B18*28)</f>
        <v>10224</v>
      </c>
      <c r="D18" s="4"/>
      <c r="E18" s="4"/>
      <c r="F18" s="4"/>
      <c r="G18" s="4"/>
      <c r="H18" s="9"/>
      <c r="I18" s="6"/>
      <c r="J18" s="230">
        <v>3</v>
      </c>
      <c r="K18" s="230">
        <f>SUM(11701-1211+J18*28)</f>
        <v>10574</v>
      </c>
      <c r="L18" s="4"/>
      <c r="M18" s="4"/>
      <c r="N18" s="4"/>
      <c r="O18" s="4"/>
      <c r="P18" s="113"/>
    </row>
    <row r="19" spans="1:16" ht="39" customHeight="1" x14ac:dyDescent="0.2">
      <c r="B19" s="163">
        <v>4</v>
      </c>
      <c r="C19" s="168">
        <f>SUM(11701-1561+B19*28)</f>
        <v>10252</v>
      </c>
      <c r="D19" s="18" t="s">
        <v>7</v>
      </c>
      <c r="E19" s="4"/>
      <c r="F19" s="4"/>
      <c r="G19" s="4"/>
      <c r="H19" s="52" t="s">
        <v>506</v>
      </c>
      <c r="I19" s="244"/>
      <c r="J19" s="168">
        <v>4</v>
      </c>
      <c r="K19" s="168">
        <f>SUM(11701-1211+J19*28)</f>
        <v>10602</v>
      </c>
      <c r="L19" s="4"/>
      <c r="M19" s="4"/>
      <c r="N19" s="4"/>
      <c r="O19" s="4"/>
      <c r="P19" s="113"/>
    </row>
    <row r="20" spans="1:16" ht="20.25" customHeight="1" thickBot="1" x14ac:dyDescent="0.25">
      <c r="B20" s="228">
        <v>5</v>
      </c>
      <c r="C20" s="231">
        <f>SUM(11701-1561+B20*28)</f>
        <v>10280</v>
      </c>
      <c r="D20" s="18" t="s">
        <v>7</v>
      </c>
      <c r="E20" s="174"/>
      <c r="F20" s="174"/>
      <c r="G20" s="174"/>
      <c r="H20" s="174" t="s">
        <v>481</v>
      </c>
      <c r="I20" s="81"/>
      <c r="J20" s="231">
        <v>5</v>
      </c>
      <c r="K20" s="231">
        <f>SUM(11701-1211+J20*28)</f>
        <v>10630</v>
      </c>
      <c r="L20" s="174"/>
      <c r="M20" s="174"/>
      <c r="N20" s="174"/>
      <c r="O20" s="174"/>
      <c r="P20" s="184"/>
    </row>
    <row r="21" spans="1:16" x14ac:dyDescent="0.2">
      <c r="A21" s="412">
        <v>2</v>
      </c>
      <c r="B21" s="83"/>
      <c r="C21" s="83"/>
      <c r="D21" s="141"/>
      <c r="E21" s="418" t="s">
        <v>182</v>
      </c>
      <c r="F21" s="419"/>
      <c r="G21" s="419" t="s">
        <v>183</v>
      </c>
      <c r="H21" s="419"/>
      <c r="I21" s="88" t="s">
        <v>181</v>
      </c>
      <c r="J21" s="419" t="s">
        <v>179</v>
      </c>
      <c r="K21" s="419"/>
      <c r="L21" s="89" t="s">
        <v>425</v>
      </c>
      <c r="M21" s="83"/>
      <c r="N21" s="83"/>
      <c r="O21" s="83"/>
      <c r="P21" s="83"/>
    </row>
    <row r="22" spans="1:16" ht="16.5" thickBot="1" x14ac:dyDescent="0.3">
      <c r="A22" s="413"/>
      <c r="B22" s="83"/>
      <c r="C22" s="83"/>
      <c r="D22" s="142"/>
      <c r="E22" s="414" t="s">
        <v>144</v>
      </c>
      <c r="F22" s="415"/>
      <c r="G22" s="415"/>
      <c r="H22" s="415"/>
      <c r="I22" s="415"/>
      <c r="J22" s="415"/>
      <c r="K22" s="415"/>
      <c r="L22" s="417"/>
      <c r="M22" s="83"/>
      <c r="N22" s="83"/>
      <c r="O22" s="83"/>
      <c r="P22" s="83"/>
    </row>
    <row r="23" spans="1:16" ht="13.5" thickBot="1" x14ac:dyDescent="0.25">
      <c r="B23" s="92" t="s">
        <v>111</v>
      </c>
      <c r="C23" s="93" t="s">
        <v>112</v>
      </c>
      <c r="D23" s="95" t="s">
        <v>113</v>
      </c>
      <c r="E23" s="95" t="s">
        <v>114</v>
      </c>
      <c r="F23" s="95" t="s">
        <v>115</v>
      </c>
      <c r="G23" s="95" t="s">
        <v>116</v>
      </c>
      <c r="H23" s="96" t="s">
        <v>117</v>
      </c>
      <c r="I23" s="75"/>
      <c r="J23" s="92" t="s">
        <v>111</v>
      </c>
      <c r="K23" s="93" t="s">
        <v>118</v>
      </c>
      <c r="L23" s="95" t="s">
        <v>113</v>
      </c>
      <c r="M23" s="95" t="s">
        <v>114</v>
      </c>
      <c r="N23" s="95" t="s">
        <v>115</v>
      </c>
      <c r="O23" s="95" t="s">
        <v>116</v>
      </c>
      <c r="P23" s="96" t="s">
        <v>117</v>
      </c>
    </row>
    <row r="24" spans="1:16" x14ac:dyDescent="0.2">
      <c r="B24" s="226">
        <v>1</v>
      </c>
      <c r="C24" s="229">
        <f>SUM(11701-1554+B24*14)</f>
        <v>10161</v>
      </c>
      <c r="D24" s="100"/>
      <c r="E24" s="100"/>
      <c r="F24" s="100"/>
      <c r="G24" s="100"/>
      <c r="H24" s="211"/>
      <c r="I24" s="6"/>
      <c r="J24" s="229">
        <v>1</v>
      </c>
      <c r="K24" s="229">
        <f>SUM(11701-1204+J24*14)</f>
        <v>10511</v>
      </c>
      <c r="L24" s="100"/>
      <c r="M24" s="100"/>
      <c r="N24" s="100"/>
      <c r="O24" s="100"/>
      <c r="P24" s="212"/>
    </row>
    <row r="25" spans="1:16" x14ac:dyDescent="0.2">
      <c r="B25" s="227">
        <v>2</v>
      </c>
      <c r="C25" s="230">
        <f t="shared" ref="C25:C33" si="0">SUM(11701-1554+B25*14)</f>
        <v>10175</v>
      </c>
      <c r="D25" s="4"/>
      <c r="E25" s="4"/>
      <c r="F25" s="4"/>
      <c r="G25" s="4"/>
      <c r="H25" s="9"/>
      <c r="I25" s="6"/>
      <c r="J25" s="230">
        <v>2</v>
      </c>
      <c r="K25" s="230">
        <f t="shared" ref="K25:K33" si="1">SUM(11701-1204+J25*14)</f>
        <v>10525</v>
      </c>
      <c r="L25" s="4"/>
      <c r="M25" s="4"/>
      <c r="N25" s="4"/>
      <c r="O25" s="4"/>
      <c r="P25" s="113"/>
    </row>
    <row r="26" spans="1:16" x14ac:dyDescent="0.2">
      <c r="B26" s="227">
        <v>3</v>
      </c>
      <c r="C26" s="230">
        <f t="shared" si="0"/>
        <v>10189</v>
      </c>
      <c r="D26" s="4"/>
      <c r="E26" s="4"/>
      <c r="F26" s="4"/>
      <c r="G26" s="4"/>
      <c r="H26" s="9"/>
      <c r="I26" s="6"/>
      <c r="J26" s="230">
        <v>3</v>
      </c>
      <c r="K26" s="230">
        <f t="shared" si="1"/>
        <v>10539</v>
      </c>
      <c r="L26" s="4"/>
      <c r="M26" s="4"/>
      <c r="N26" s="4"/>
      <c r="O26" s="4"/>
      <c r="P26" s="113"/>
    </row>
    <row r="27" spans="1:16" x14ac:dyDescent="0.2">
      <c r="B27" s="227">
        <v>4</v>
      </c>
      <c r="C27" s="230">
        <f t="shared" si="0"/>
        <v>10203</v>
      </c>
      <c r="D27" s="4"/>
      <c r="E27" s="4"/>
      <c r="F27" s="4"/>
      <c r="G27" s="4"/>
      <c r="H27" s="9"/>
      <c r="I27" s="6"/>
      <c r="J27" s="230">
        <v>4</v>
      </c>
      <c r="K27" s="230">
        <f t="shared" si="1"/>
        <v>10553</v>
      </c>
      <c r="L27" s="4"/>
      <c r="M27" s="4"/>
      <c r="N27" s="4"/>
      <c r="O27" s="4"/>
      <c r="P27" s="113"/>
    </row>
    <row r="28" spans="1:16" x14ac:dyDescent="0.2">
      <c r="B28" s="227">
        <v>5</v>
      </c>
      <c r="C28" s="230">
        <f t="shared" si="0"/>
        <v>10217</v>
      </c>
      <c r="D28" s="9"/>
      <c r="E28" s="9"/>
      <c r="F28" s="9"/>
      <c r="G28" s="9"/>
      <c r="H28" s="9"/>
      <c r="I28" s="6"/>
      <c r="J28" s="230">
        <v>5</v>
      </c>
      <c r="K28" s="230">
        <f t="shared" si="1"/>
        <v>10567</v>
      </c>
      <c r="L28" s="9"/>
      <c r="M28" s="9"/>
      <c r="N28" s="9"/>
      <c r="O28" s="9"/>
      <c r="P28" s="113"/>
    </row>
    <row r="29" spans="1:16" x14ac:dyDescent="0.2">
      <c r="B29" s="227">
        <v>6</v>
      </c>
      <c r="C29" s="230">
        <f t="shared" si="0"/>
        <v>10231</v>
      </c>
      <c r="D29" s="9"/>
      <c r="E29" s="9"/>
      <c r="F29" s="9"/>
      <c r="G29" s="9"/>
      <c r="H29" s="9"/>
      <c r="I29" s="6"/>
      <c r="J29" s="230">
        <v>6</v>
      </c>
      <c r="K29" s="230">
        <f t="shared" si="1"/>
        <v>10581</v>
      </c>
      <c r="L29" s="9"/>
      <c r="M29" s="9"/>
      <c r="N29" s="9"/>
      <c r="O29" s="9"/>
      <c r="P29" s="113"/>
    </row>
    <row r="30" spans="1:16" x14ac:dyDescent="0.2">
      <c r="B30" s="227">
        <v>7</v>
      </c>
      <c r="C30" s="230">
        <f t="shared" si="0"/>
        <v>10245</v>
      </c>
      <c r="D30" s="9"/>
      <c r="E30" s="9"/>
      <c r="F30" s="9"/>
      <c r="G30" s="9"/>
      <c r="H30" s="9"/>
      <c r="I30" s="6"/>
      <c r="J30" s="230">
        <v>7</v>
      </c>
      <c r="K30" s="230">
        <f t="shared" si="1"/>
        <v>10595</v>
      </c>
      <c r="L30" s="9"/>
      <c r="M30" s="9"/>
      <c r="N30" s="9"/>
      <c r="O30" s="9"/>
      <c r="P30" s="113"/>
    </row>
    <row r="31" spans="1:16" x14ac:dyDescent="0.2">
      <c r="B31" s="227">
        <v>8</v>
      </c>
      <c r="C31" s="230">
        <f t="shared" si="0"/>
        <v>10259</v>
      </c>
      <c r="D31" s="9"/>
      <c r="E31" s="9"/>
      <c r="F31" s="9"/>
      <c r="G31" s="9"/>
      <c r="H31" s="9"/>
      <c r="I31" s="6"/>
      <c r="J31" s="230">
        <v>8</v>
      </c>
      <c r="K31" s="230">
        <f t="shared" si="1"/>
        <v>10609</v>
      </c>
      <c r="L31" s="9"/>
      <c r="M31" s="9"/>
      <c r="N31" s="9"/>
      <c r="O31" s="9"/>
      <c r="P31" s="113"/>
    </row>
    <row r="32" spans="1:16" x14ac:dyDescent="0.2">
      <c r="B32" s="227">
        <v>9</v>
      </c>
      <c r="C32" s="230">
        <f t="shared" si="0"/>
        <v>10273</v>
      </c>
      <c r="D32" s="9"/>
      <c r="E32" s="9"/>
      <c r="F32" s="9"/>
      <c r="G32" s="9"/>
      <c r="H32" s="9"/>
      <c r="I32" s="6"/>
      <c r="J32" s="230">
        <v>9</v>
      </c>
      <c r="K32" s="230">
        <f t="shared" si="1"/>
        <v>10623</v>
      </c>
      <c r="L32" s="9"/>
      <c r="M32" s="9"/>
      <c r="N32" s="9"/>
      <c r="O32" s="9"/>
      <c r="P32" s="113"/>
    </row>
    <row r="33" spans="1:16" ht="13.5" thickBot="1" x14ac:dyDescent="0.25">
      <c r="B33" s="228">
        <v>10</v>
      </c>
      <c r="C33" s="231">
        <f t="shared" si="0"/>
        <v>10287</v>
      </c>
      <c r="D33" s="174"/>
      <c r="E33" s="174"/>
      <c r="F33" s="174"/>
      <c r="G33" s="174"/>
      <c r="H33" s="174"/>
      <c r="I33" s="81"/>
      <c r="J33" s="231">
        <v>10</v>
      </c>
      <c r="K33" s="231">
        <f t="shared" si="1"/>
        <v>10637</v>
      </c>
      <c r="L33" s="174"/>
      <c r="M33" s="174"/>
      <c r="N33" s="174"/>
      <c r="O33" s="174"/>
      <c r="P33" s="184"/>
    </row>
    <row r="34" spans="1:16" x14ac:dyDescent="0.2">
      <c r="A34" s="412">
        <v>3</v>
      </c>
      <c r="B34" s="83"/>
      <c r="C34" s="83"/>
      <c r="D34" s="141"/>
      <c r="E34" s="418" t="s">
        <v>184</v>
      </c>
      <c r="F34" s="419"/>
      <c r="G34" s="419" t="s">
        <v>177</v>
      </c>
      <c r="H34" s="419"/>
      <c r="I34" s="88" t="s">
        <v>181</v>
      </c>
      <c r="J34" s="419" t="s">
        <v>179</v>
      </c>
      <c r="K34" s="419"/>
      <c r="L34" s="89" t="s">
        <v>426</v>
      </c>
      <c r="M34" s="83"/>
      <c r="N34" s="83"/>
      <c r="O34" s="83"/>
      <c r="P34" s="83"/>
    </row>
    <row r="35" spans="1:16" ht="16.5" thickBot="1" x14ac:dyDescent="0.3">
      <c r="A35" s="413"/>
      <c r="B35" s="83"/>
      <c r="C35" s="83"/>
      <c r="D35" s="142"/>
      <c r="E35" s="414" t="s">
        <v>147</v>
      </c>
      <c r="F35" s="415"/>
      <c r="G35" s="415"/>
      <c r="H35" s="415"/>
      <c r="I35" s="415"/>
      <c r="J35" s="415"/>
      <c r="K35" s="415"/>
      <c r="L35" s="417"/>
      <c r="M35" s="83"/>
      <c r="N35" s="83"/>
      <c r="O35" s="83"/>
      <c r="P35" s="83"/>
    </row>
    <row r="36" spans="1:16" ht="13.5" thickBot="1" x14ac:dyDescent="0.25">
      <c r="B36" s="92" t="s">
        <v>111</v>
      </c>
      <c r="C36" s="93" t="s">
        <v>112</v>
      </c>
      <c r="D36" s="95" t="s">
        <v>113</v>
      </c>
      <c r="E36" s="95" t="s">
        <v>114</v>
      </c>
      <c r="F36" s="95" t="s">
        <v>115</v>
      </c>
      <c r="G36" s="95" t="s">
        <v>116</v>
      </c>
      <c r="H36" s="96" t="s">
        <v>117</v>
      </c>
      <c r="I36" s="75"/>
      <c r="J36" s="92" t="s">
        <v>111</v>
      </c>
      <c r="K36" s="93" t="s">
        <v>118</v>
      </c>
      <c r="L36" s="95" t="s">
        <v>113</v>
      </c>
      <c r="M36" s="95" t="s">
        <v>114</v>
      </c>
      <c r="N36" s="95" t="s">
        <v>115</v>
      </c>
      <c r="O36" s="95" t="s">
        <v>116</v>
      </c>
      <c r="P36" s="96" t="s">
        <v>117</v>
      </c>
    </row>
    <row r="37" spans="1:16" x14ac:dyDescent="0.2">
      <c r="B37" s="226">
        <v>1</v>
      </c>
      <c r="C37" s="229">
        <f>SUM(11701-1550.5+B37*7)</f>
        <v>10157.5</v>
      </c>
      <c r="D37" s="100"/>
      <c r="E37" s="100"/>
      <c r="F37" s="100"/>
      <c r="G37" s="100"/>
      <c r="H37" s="211"/>
      <c r="I37" s="6"/>
      <c r="J37" s="229">
        <v>1</v>
      </c>
      <c r="K37" s="229">
        <f>SUM(11701-1200.5+J37*7)</f>
        <v>10507.5</v>
      </c>
      <c r="L37" s="100"/>
      <c r="M37" s="100"/>
      <c r="N37" s="100"/>
      <c r="O37" s="100"/>
      <c r="P37" s="212"/>
    </row>
    <row r="38" spans="1:16" x14ac:dyDescent="0.2">
      <c r="B38" s="227">
        <v>2</v>
      </c>
      <c r="C38" s="230">
        <f t="shared" ref="C38:C56" si="2">SUM(11701-1550.5+B38*7)</f>
        <v>10164.5</v>
      </c>
      <c r="D38" s="4"/>
      <c r="E38" s="4"/>
      <c r="F38" s="4"/>
      <c r="G38" s="4"/>
      <c r="H38" s="9"/>
      <c r="I38" s="6"/>
      <c r="J38" s="230">
        <v>2</v>
      </c>
      <c r="K38" s="230">
        <f t="shared" ref="K38:K56" si="3">SUM(11701-1200.5+J38*7)</f>
        <v>10514.5</v>
      </c>
      <c r="L38" s="4"/>
      <c r="M38" s="4"/>
      <c r="N38" s="4"/>
      <c r="O38" s="4"/>
      <c r="P38" s="113"/>
    </row>
    <row r="39" spans="1:16" x14ac:dyDescent="0.2">
      <c r="B39" s="227">
        <v>3</v>
      </c>
      <c r="C39" s="230">
        <f t="shared" si="2"/>
        <v>10171.5</v>
      </c>
      <c r="D39" s="4"/>
      <c r="E39" s="4"/>
      <c r="F39" s="4"/>
      <c r="G39" s="4"/>
      <c r="H39" s="9"/>
      <c r="I39" s="6"/>
      <c r="J39" s="230">
        <v>3</v>
      </c>
      <c r="K39" s="230">
        <f t="shared" si="3"/>
        <v>10521.5</v>
      </c>
      <c r="L39" s="4"/>
      <c r="M39" s="4"/>
      <c r="N39" s="4"/>
      <c r="O39" s="4"/>
      <c r="P39" s="113"/>
    </row>
    <row r="40" spans="1:16" x14ac:dyDescent="0.2">
      <c r="B40" s="227">
        <v>4</v>
      </c>
      <c r="C40" s="230">
        <f t="shared" si="2"/>
        <v>10178.5</v>
      </c>
      <c r="D40" s="9"/>
      <c r="E40" s="9"/>
      <c r="F40" s="9"/>
      <c r="G40" s="9"/>
      <c r="H40" s="9"/>
      <c r="I40" s="6"/>
      <c r="J40" s="230">
        <v>4</v>
      </c>
      <c r="K40" s="230">
        <f t="shared" si="3"/>
        <v>10528.5</v>
      </c>
      <c r="L40" s="9"/>
      <c r="M40" s="9"/>
      <c r="N40" s="9"/>
      <c r="O40" s="9"/>
      <c r="P40" s="113"/>
    </row>
    <row r="41" spans="1:16" ht="14.25" customHeight="1" x14ac:dyDescent="0.2">
      <c r="B41" s="227">
        <v>5</v>
      </c>
      <c r="C41" s="230">
        <f t="shared" si="2"/>
        <v>10185.5</v>
      </c>
      <c r="D41" s="9"/>
      <c r="E41" s="9"/>
      <c r="F41" s="9"/>
      <c r="G41" s="9"/>
      <c r="H41" s="9"/>
      <c r="I41" s="6"/>
      <c r="J41" s="230">
        <v>5</v>
      </c>
      <c r="K41" s="230">
        <f t="shared" si="3"/>
        <v>10535.5</v>
      </c>
      <c r="L41" s="9"/>
      <c r="M41" s="9"/>
      <c r="N41" s="9"/>
      <c r="O41" s="9"/>
      <c r="P41" s="113"/>
    </row>
    <row r="42" spans="1:16" ht="17.25" customHeight="1" x14ac:dyDescent="0.2">
      <c r="B42" s="163">
        <v>6</v>
      </c>
      <c r="C42" s="168">
        <f t="shared" si="2"/>
        <v>10192.5</v>
      </c>
      <c r="D42" s="18" t="s">
        <v>7</v>
      </c>
      <c r="E42" s="9"/>
      <c r="F42" s="9"/>
      <c r="G42" s="9"/>
      <c r="H42" s="29" t="s">
        <v>284</v>
      </c>
      <c r="I42" s="6"/>
      <c r="J42" s="168">
        <v>6</v>
      </c>
      <c r="K42" s="168">
        <f t="shared" si="3"/>
        <v>10542.5</v>
      </c>
      <c r="L42" s="18" t="s">
        <v>7</v>
      </c>
      <c r="M42" s="9"/>
      <c r="N42" s="9"/>
      <c r="O42" s="9"/>
      <c r="P42" s="179" t="s">
        <v>284</v>
      </c>
    </row>
    <row r="43" spans="1:16" x14ac:dyDescent="0.2">
      <c r="B43" s="227">
        <v>7</v>
      </c>
      <c r="C43" s="230">
        <f t="shared" si="2"/>
        <v>10199.5</v>
      </c>
      <c r="D43" s="9"/>
      <c r="E43" s="9"/>
      <c r="F43" s="9"/>
      <c r="G43" s="9"/>
      <c r="H43" s="9"/>
      <c r="I43" s="6"/>
      <c r="J43" s="230">
        <v>7</v>
      </c>
      <c r="K43" s="230">
        <f t="shared" si="3"/>
        <v>10549.5</v>
      </c>
      <c r="L43" s="9"/>
      <c r="M43" s="9"/>
      <c r="N43" s="9"/>
      <c r="O43" s="9"/>
      <c r="P43" s="113"/>
    </row>
    <row r="44" spans="1:16" x14ac:dyDescent="0.2">
      <c r="B44" s="227">
        <v>8</v>
      </c>
      <c r="C44" s="230">
        <f t="shared" si="2"/>
        <v>10206.5</v>
      </c>
      <c r="D44" s="9"/>
      <c r="E44" s="9"/>
      <c r="F44" s="9"/>
      <c r="G44" s="9"/>
      <c r="H44" s="9"/>
      <c r="I44" s="6"/>
      <c r="J44" s="230">
        <v>8</v>
      </c>
      <c r="K44" s="230">
        <f t="shared" si="3"/>
        <v>10556.5</v>
      </c>
      <c r="L44" s="9"/>
      <c r="M44" s="9"/>
      <c r="N44" s="9"/>
      <c r="O44" s="9"/>
      <c r="P44" s="113"/>
    </row>
    <row r="45" spans="1:16" x14ac:dyDescent="0.2">
      <c r="B45" s="120">
        <v>9</v>
      </c>
      <c r="C45" s="230">
        <f t="shared" si="2"/>
        <v>10213.5</v>
      </c>
      <c r="D45" s="9"/>
      <c r="E45" s="9"/>
      <c r="F45" s="9"/>
      <c r="G45" s="9"/>
      <c r="H45" s="9"/>
      <c r="I45" s="6"/>
      <c r="J45" s="230">
        <v>9</v>
      </c>
      <c r="K45" s="230">
        <f t="shared" si="3"/>
        <v>10563.5</v>
      </c>
      <c r="L45" s="9"/>
      <c r="M45" s="9"/>
      <c r="N45" s="9"/>
      <c r="O45" s="9"/>
      <c r="P45" s="113"/>
    </row>
    <row r="46" spans="1:16" x14ac:dyDescent="0.2">
      <c r="B46" s="120">
        <v>10</v>
      </c>
      <c r="C46" s="230">
        <f t="shared" si="2"/>
        <v>10220.5</v>
      </c>
      <c r="D46" s="9"/>
      <c r="E46" s="9"/>
      <c r="F46" s="9"/>
      <c r="G46" s="9"/>
      <c r="H46" s="9"/>
      <c r="I46" s="244"/>
      <c r="J46" s="230">
        <v>10</v>
      </c>
      <c r="K46" s="230">
        <f t="shared" si="3"/>
        <v>10570.5</v>
      </c>
      <c r="L46" s="9"/>
      <c r="M46" s="9"/>
      <c r="N46" s="9"/>
      <c r="O46" s="9"/>
      <c r="P46" s="113"/>
    </row>
    <row r="47" spans="1:16" x14ac:dyDescent="0.2">
      <c r="B47" s="120">
        <v>11</v>
      </c>
      <c r="C47" s="230">
        <f t="shared" si="2"/>
        <v>10227.5</v>
      </c>
      <c r="D47" s="9"/>
      <c r="E47" s="9"/>
      <c r="F47" s="9"/>
      <c r="G47" s="9"/>
      <c r="H47" s="9"/>
      <c r="I47" s="6"/>
      <c r="J47" s="230">
        <v>11</v>
      </c>
      <c r="K47" s="230">
        <f t="shared" si="3"/>
        <v>10577.5</v>
      </c>
      <c r="L47" s="9"/>
      <c r="M47" s="9"/>
      <c r="N47" s="9"/>
      <c r="O47" s="9"/>
      <c r="P47" s="113"/>
    </row>
    <row r="48" spans="1:16" x14ac:dyDescent="0.2">
      <c r="B48" s="227">
        <v>12</v>
      </c>
      <c r="C48" s="230">
        <f t="shared" si="2"/>
        <v>10234.5</v>
      </c>
      <c r="D48" s="9"/>
      <c r="E48" s="9"/>
      <c r="F48" s="9"/>
      <c r="G48" s="9"/>
      <c r="H48" s="9"/>
      <c r="I48" s="6"/>
      <c r="J48" s="230">
        <v>12</v>
      </c>
      <c r="K48" s="230">
        <f t="shared" si="3"/>
        <v>10584.5</v>
      </c>
      <c r="L48" s="9"/>
      <c r="M48" s="9"/>
      <c r="N48" s="9"/>
      <c r="O48" s="9"/>
      <c r="P48" s="113"/>
    </row>
    <row r="49" spans="1:16" x14ac:dyDescent="0.2">
      <c r="B49" s="227">
        <v>13</v>
      </c>
      <c r="C49" s="230">
        <f t="shared" si="2"/>
        <v>10241.5</v>
      </c>
      <c r="D49" s="9"/>
      <c r="E49" s="9"/>
      <c r="F49" s="9"/>
      <c r="G49" s="9"/>
      <c r="H49" s="9"/>
      <c r="I49" s="6"/>
      <c r="J49" s="230">
        <v>13</v>
      </c>
      <c r="K49" s="230">
        <f t="shared" si="3"/>
        <v>10591.5</v>
      </c>
      <c r="L49" s="9"/>
      <c r="M49" s="9"/>
      <c r="N49" s="9"/>
      <c r="O49" s="9"/>
      <c r="P49" s="113"/>
    </row>
    <row r="50" spans="1:16" x14ac:dyDescent="0.2">
      <c r="B50" s="227">
        <v>14</v>
      </c>
      <c r="C50" s="230">
        <f t="shared" si="2"/>
        <v>10248.5</v>
      </c>
      <c r="D50" s="9"/>
      <c r="E50" s="9"/>
      <c r="F50" s="9"/>
      <c r="G50" s="9"/>
      <c r="H50" s="9"/>
      <c r="I50" s="6"/>
      <c r="J50" s="230">
        <v>14</v>
      </c>
      <c r="K50" s="230">
        <f t="shared" si="3"/>
        <v>10598.5</v>
      </c>
      <c r="L50" s="9"/>
      <c r="M50" s="9"/>
      <c r="N50" s="9"/>
      <c r="O50" s="9"/>
      <c r="P50" s="113"/>
    </row>
    <row r="51" spans="1:16" x14ac:dyDescent="0.2">
      <c r="B51" s="227">
        <v>15</v>
      </c>
      <c r="C51" s="230">
        <f t="shared" si="2"/>
        <v>10255.5</v>
      </c>
      <c r="D51" s="9"/>
      <c r="E51" s="9"/>
      <c r="F51" s="9"/>
      <c r="G51" s="9"/>
      <c r="H51" s="9"/>
      <c r="I51" s="6"/>
      <c r="J51" s="230">
        <v>15</v>
      </c>
      <c r="K51" s="230">
        <f t="shared" si="3"/>
        <v>10605.5</v>
      </c>
      <c r="L51" s="9"/>
      <c r="M51" s="9"/>
      <c r="N51" s="9"/>
      <c r="O51" s="9"/>
      <c r="P51" s="113"/>
    </row>
    <row r="52" spans="1:16" x14ac:dyDescent="0.2">
      <c r="B52" s="227">
        <v>16</v>
      </c>
      <c r="C52" s="230">
        <f t="shared" si="2"/>
        <v>10262.5</v>
      </c>
      <c r="D52" s="9"/>
      <c r="E52" s="9"/>
      <c r="F52" s="9"/>
      <c r="G52" s="9"/>
      <c r="H52" s="9"/>
      <c r="I52" s="6"/>
      <c r="J52" s="230">
        <v>16</v>
      </c>
      <c r="K52" s="230">
        <f t="shared" si="3"/>
        <v>10612.5</v>
      </c>
      <c r="L52" s="9"/>
      <c r="M52" s="9"/>
      <c r="N52" s="9"/>
      <c r="O52" s="9"/>
      <c r="P52" s="113"/>
    </row>
    <row r="53" spans="1:16" x14ac:dyDescent="0.2">
      <c r="B53" s="227">
        <v>17</v>
      </c>
      <c r="C53" s="230">
        <f t="shared" si="2"/>
        <v>10269.5</v>
      </c>
      <c r="D53" s="9"/>
      <c r="E53" s="9"/>
      <c r="F53" s="9"/>
      <c r="G53" s="9"/>
      <c r="H53" s="9"/>
      <c r="I53" s="6"/>
      <c r="J53" s="230">
        <v>17</v>
      </c>
      <c r="K53" s="230">
        <f t="shared" si="3"/>
        <v>10619.5</v>
      </c>
      <c r="L53" s="9"/>
      <c r="M53" s="9"/>
      <c r="N53" s="9"/>
      <c r="O53" s="9"/>
      <c r="P53" s="113"/>
    </row>
    <row r="54" spans="1:16" x14ac:dyDescent="0.2">
      <c r="B54" s="227">
        <v>18</v>
      </c>
      <c r="C54" s="230">
        <f t="shared" si="2"/>
        <v>10276.5</v>
      </c>
      <c r="D54" s="9"/>
      <c r="E54" s="9"/>
      <c r="F54" s="9"/>
      <c r="G54" s="9"/>
      <c r="H54" s="9"/>
      <c r="I54" s="6"/>
      <c r="J54" s="230">
        <v>18</v>
      </c>
      <c r="K54" s="230">
        <f t="shared" si="3"/>
        <v>10626.5</v>
      </c>
      <c r="L54" s="9"/>
      <c r="M54" s="9"/>
      <c r="N54" s="9"/>
      <c r="O54" s="9"/>
      <c r="P54" s="113"/>
    </row>
    <row r="55" spans="1:16" x14ac:dyDescent="0.2">
      <c r="B55" s="227">
        <v>19</v>
      </c>
      <c r="C55" s="230">
        <f t="shared" si="2"/>
        <v>10283.5</v>
      </c>
      <c r="D55" s="8" t="s">
        <v>7</v>
      </c>
      <c r="E55" s="9"/>
      <c r="F55" s="9"/>
      <c r="G55" s="9"/>
      <c r="H55" s="9" t="s">
        <v>12</v>
      </c>
      <c r="I55" s="6"/>
      <c r="J55" s="230">
        <v>19</v>
      </c>
      <c r="K55" s="230">
        <f t="shared" si="3"/>
        <v>10633.5</v>
      </c>
      <c r="L55" s="8" t="s">
        <v>7</v>
      </c>
      <c r="M55" s="9"/>
      <c r="N55" s="9"/>
      <c r="O55" s="9"/>
      <c r="P55" s="113" t="s">
        <v>12</v>
      </c>
    </row>
    <row r="56" spans="1:16" ht="13.5" thickBot="1" x14ac:dyDescent="0.25">
      <c r="B56" s="228">
        <v>20</v>
      </c>
      <c r="C56" s="231">
        <f t="shared" si="2"/>
        <v>10290.5</v>
      </c>
      <c r="D56" s="174"/>
      <c r="E56" s="174"/>
      <c r="F56" s="174"/>
      <c r="G56" s="174"/>
      <c r="H56" s="174"/>
      <c r="I56" s="81"/>
      <c r="J56" s="231">
        <v>20</v>
      </c>
      <c r="K56" s="231">
        <f t="shared" si="3"/>
        <v>10640.5</v>
      </c>
      <c r="L56" s="174"/>
      <c r="M56" s="174"/>
      <c r="N56" s="174"/>
      <c r="O56" s="174"/>
      <c r="P56" s="184"/>
    </row>
    <row r="57" spans="1:16" x14ac:dyDescent="0.2">
      <c r="A57" s="412">
        <v>4</v>
      </c>
      <c r="B57" s="83"/>
      <c r="C57" s="83"/>
      <c r="D57" s="141"/>
      <c r="E57" s="418" t="s">
        <v>185</v>
      </c>
      <c r="F57" s="419"/>
      <c r="G57" s="419" t="s">
        <v>186</v>
      </c>
      <c r="H57" s="419"/>
      <c r="I57" s="88" t="s">
        <v>181</v>
      </c>
      <c r="J57" s="419" t="s">
        <v>179</v>
      </c>
      <c r="K57" s="419"/>
      <c r="L57" s="89" t="s">
        <v>431</v>
      </c>
      <c r="M57" s="83"/>
      <c r="N57" s="83"/>
      <c r="O57" s="83"/>
      <c r="P57" s="83"/>
    </row>
    <row r="58" spans="1:16" ht="16.5" thickBot="1" x14ac:dyDescent="0.3">
      <c r="A58" s="413"/>
      <c r="B58" s="83"/>
      <c r="C58" s="83"/>
      <c r="D58" s="142"/>
      <c r="E58" s="414" t="s">
        <v>150</v>
      </c>
      <c r="F58" s="415"/>
      <c r="G58" s="415"/>
      <c r="H58" s="415"/>
      <c r="I58" s="415"/>
      <c r="J58" s="415"/>
      <c r="K58" s="415"/>
      <c r="L58" s="417"/>
      <c r="M58" s="83"/>
      <c r="N58" s="83"/>
      <c r="O58" s="83"/>
      <c r="P58" s="83"/>
    </row>
    <row r="59" spans="1:16" ht="13.5" thickBot="1" x14ac:dyDescent="0.25">
      <c r="B59" s="92" t="s">
        <v>111</v>
      </c>
      <c r="C59" s="93" t="s">
        <v>112</v>
      </c>
      <c r="D59" s="95" t="s">
        <v>113</v>
      </c>
      <c r="E59" s="95" t="s">
        <v>114</v>
      </c>
      <c r="F59" s="95" t="s">
        <v>115</v>
      </c>
      <c r="G59" s="95" t="s">
        <v>116</v>
      </c>
      <c r="H59" s="96" t="s">
        <v>117</v>
      </c>
      <c r="I59" s="75"/>
      <c r="J59" s="92" t="s">
        <v>111</v>
      </c>
      <c r="K59" s="93" t="s">
        <v>118</v>
      </c>
      <c r="L59" s="95" t="s">
        <v>113</v>
      </c>
      <c r="M59" s="95" t="s">
        <v>114</v>
      </c>
      <c r="N59" s="95" t="s">
        <v>115</v>
      </c>
      <c r="O59" s="95" t="s">
        <v>116</v>
      </c>
      <c r="P59" s="96" t="s">
        <v>117</v>
      </c>
    </row>
    <row r="60" spans="1:16" x14ac:dyDescent="0.2">
      <c r="B60" s="226">
        <v>1</v>
      </c>
      <c r="C60" s="229">
        <f>SUM(11701-1552.25+B60*3.5)</f>
        <v>10152.25</v>
      </c>
      <c r="D60" s="100"/>
      <c r="E60" s="100"/>
      <c r="F60" s="100"/>
      <c r="G60" s="100"/>
      <c r="H60" s="211"/>
      <c r="I60" s="6"/>
      <c r="J60" s="229">
        <v>1</v>
      </c>
      <c r="K60" s="229">
        <f>SUM(11701-1202.25+J60*3.5)</f>
        <v>10502.25</v>
      </c>
      <c r="L60" s="8" t="s">
        <v>7</v>
      </c>
      <c r="M60" s="100"/>
      <c r="N60" s="100"/>
      <c r="O60" s="100"/>
      <c r="P60" s="212" t="s">
        <v>475</v>
      </c>
    </row>
    <row r="61" spans="1:16" x14ac:dyDescent="0.2">
      <c r="B61" s="227">
        <v>2</v>
      </c>
      <c r="C61" s="230">
        <f t="shared" ref="C61:C101" si="4">SUM(11701-1552.25+B61*3.5)</f>
        <v>10155.75</v>
      </c>
      <c r="D61" s="4"/>
      <c r="E61" s="4"/>
      <c r="F61" s="4"/>
      <c r="G61" s="4"/>
      <c r="H61" s="9"/>
      <c r="I61" s="6"/>
      <c r="J61" s="230">
        <v>2</v>
      </c>
      <c r="K61" s="230">
        <f t="shared" ref="K61:K101" si="5">SUM(11701-1202.25+J61*3.5)</f>
        <v>10505.75</v>
      </c>
      <c r="L61" s="4"/>
      <c r="M61" s="4"/>
      <c r="N61" s="4"/>
      <c r="O61" s="4"/>
      <c r="P61" s="113"/>
    </row>
    <row r="62" spans="1:16" x14ac:dyDescent="0.2">
      <c r="B62" s="227">
        <v>3</v>
      </c>
      <c r="C62" s="230">
        <f t="shared" si="4"/>
        <v>10159.25</v>
      </c>
      <c r="D62" s="4"/>
      <c r="E62" s="4"/>
      <c r="F62" s="4"/>
      <c r="G62" s="4"/>
      <c r="H62" s="9"/>
      <c r="I62" s="6"/>
      <c r="J62" s="230">
        <v>3</v>
      </c>
      <c r="K62" s="230">
        <f t="shared" si="5"/>
        <v>10509.25</v>
      </c>
      <c r="L62" s="4"/>
      <c r="M62" s="4"/>
      <c r="N62" s="4"/>
      <c r="O62" s="4"/>
      <c r="P62" s="113"/>
    </row>
    <row r="63" spans="1:16" x14ac:dyDescent="0.2">
      <c r="B63" s="227">
        <v>4</v>
      </c>
      <c r="C63" s="230">
        <f t="shared" si="4"/>
        <v>10162.75</v>
      </c>
      <c r="D63" s="9"/>
      <c r="E63" s="9"/>
      <c r="F63" s="9"/>
      <c r="G63" s="9"/>
      <c r="H63" s="9"/>
      <c r="I63" s="6"/>
      <c r="J63" s="230">
        <v>4</v>
      </c>
      <c r="K63" s="230">
        <f t="shared" si="5"/>
        <v>10512.75</v>
      </c>
      <c r="L63" s="9"/>
      <c r="M63" s="9"/>
      <c r="N63" s="9"/>
      <c r="O63" s="9"/>
      <c r="P63" s="113"/>
    </row>
    <row r="64" spans="1:16" x14ac:dyDescent="0.2">
      <c r="B64" s="227">
        <v>5</v>
      </c>
      <c r="C64" s="230">
        <f t="shared" si="4"/>
        <v>10166.25</v>
      </c>
      <c r="D64" s="9"/>
      <c r="E64" s="9"/>
      <c r="F64" s="9"/>
      <c r="G64" s="9"/>
      <c r="H64" s="9"/>
      <c r="I64" s="6"/>
      <c r="J64" s="230">
        <v>5</v>
      </c>
      <c r="K64" s="230">
        <f t="shared" si="5"/>
        <v>10516.25</v>
      </c>
      <c r="L64" s="9"/>
      <c r="M64" s="9"/>
      <c r="N64" s="9"/>
      <c r="O64" s="9"/>
      <c r="P64" s="113"/>
    </row>
    <row r="65" spans="2:16" x14ac:dyDescent="0.2">
      <c r="B65" s="227">
        <v>6</v>
      </c>
      <c r="C65" s="230">
        <f t="shared" si="4"/>
        <v>10169.75</v>
      </c>
      <c r="D65" s="9"/>
      <c r="E65" s="9"/>
      <c r="F65" s="9"/>
      <c r="G65" s="9"/>
      <c r="H65" s="9"/>
      <c r="I65" s="6"/>
      <c r="J65" s="230">
        <v>6</v>
      </c>
      <c r="K65" s="230">
        <f t="shared" si="5"/>
        <v>10519.75</v>
      </c>
      <c r="L65" s="9"/>
      <c r="M65" s="9"/>
      <c r="N65" s="9"/>
      <c r="O65" s="9"/>
      <c r="P65" s="113"/>
    </row>
    <row r="66" spans="2:16" x14ac:dyDescent="0.2">
      <c r="B66" s="227">
        <v>7</v>
      </c>
      <c r="C66" s="230">
        <f t="shared" si="4"/>
        <v>10173.25</v>
      </c>
      <c r="D66" s="9"/>
      <c r="E66" s="9"/>
      <c r="F66" s="9"/>
      <c r="G66" s="9"/>
      <c r="H66" s="9"/>
      <c r="I66" s="6"/>
      <c r="J66" s="230">
        <v>7</v>
      </c>
      <c r="K66" s="230">
        <f t="shared" si="5"/>
        <v>10523.25</v>
      </c>
      <c r="L66" s="9"/>
      <c r="M66" s="9"/>
      <c r="N66" s="9"/>
      <c r="O66" s="9"/>
      <c r="P66" s="113"/>
    </row>
    <row r="67" spans="2:16" x14ac:dyDescent="0.2">
      <c r="B67" s="227">
        <v>8</v>
      </c>
      <c r="C67" s="230">
        <f t="shared" si="4"/>
        <v>10176.75</v>
      </c>
      <c r="D67" s="9"/>
      <c r="E67" s="9"/>
      <c r="F67" s="9"/>
      <c r="G67" s="9"/>
      <c r="H67" s="9"/>
      <c r="I67" s="6"/>
      <c r="J67" s="230">
        <v>8</v>
      </c>
      <c r="K67" s="230">
        <f t="shared" si="5"/>
        <v>10526.75</v>
      </c>
      <c r="L67" s="9"/>
      <c r="M67" s="9"/>
      <c r="N67" s="9"/>
      <c r="O67" s="9"/>
      <c r="P67" s="113"/>
    </row>
    <row r="68" spans="2:16" x14ac:dyDescent="0.2">
      <c r="B68" s="227">
        <v>9</v>
      </c>
      <c r="C68" s="230">
        <f t="shared" si="4"/>
        <v>10180.25</v>
      </c>
      <c r="D68" s="9"/>
      <c r="E68" s="9"/>
      <c r="F68" s="9"/>
      <c r="G68" s="9"/>
      <c r="H68" s="9"/>
      <c r="I68" s="6"/>
      <c r="J68" s="230">
        <v>9</v>
      </c>
      <c r="K68" s="230">
        <f t="shared" si="5"/>
        <v>10530.25</v>
      </c>
      <c r="L68" s="9"/>
      <c r="M68" s="9"/>
      <c r="N68" s="9"/>
      <c r="O68" s="9"/>
      <c r="P68" s="113"/>
    </row>
    <row r="69" spans="2:16" x14ac:dyDescent="0.2">
      <c r="B69" s="227">
        <v>10</v>
      </c>
      <c r="C69" s="230">
        <f t="shared" si="4"/>
        <v>10183.75</v>
      </c>
      <c r="D69" s="9"/>
      <c r="E69" s="9"/>
      <c r="F69" s="9"/>
      <c r="G69" s="9"/>
      <c r="H69" s="9"/>
      <c r="I69" s="6"/>
      <c r="J69" s="230">
        <v>10</v>
      </c>
      <c r="K69" s="230">
        <f t="shared" si="5"/>
        <v>10533.75</v>
      </c>
      <c r="L69" s="9"/>
      <c r="M69" s="9"/>
      <c r="N69" s="9"/>
      <c r="O69" s="9"/>
      <c r="P69" s="113"/>
    </row>
    <row r="70" spans="2:16" x14ac:dyDescent="0.2">
      <c r="B70" s="227">
        <v>11</v>
      </c>
      <c r="C70" s="230">
        <f t="shared" si="4"/>
        <v>10187.25</v>
      </c>
      <c r="D70" s="9"/>
      <c r="E70" s="9"/>
      <c r="F70" s="9"/>
      <c r="G70" s="9"/>
      <c r="H70" s="9"/>
      <c r="I70" s="6"/>
      <c r="J70" s="230">
        <v>11</v>
      </c>
      <c r="K70" s="230">
        <f t="shared" si="5"/>
        <v>10537.25</v>
      </c>
      <c r="L70" s="9"/>
      <c r="M70" s="9"/>
      <c r="N70" s="9"/>
      <c r="O70" s="9"/>
      <c r="P70" s="113"/>
    </row>
    <row r="71" spans="2:16" x14ac:dyDescent="0.2">
      <c r="B71" s="227">
        <v>12</v>
      </c>
      <c r="C71" s="230">
        <f t="shared" si="4"/>
        <v>10190.75</v>
      </c>
      <c r="D71" s="9"/>
      <c r="E71" s="9"/>
      <c r="F71" s="9"/>
      <c r="G71" s="9"/>
      <c r="H71" s="9"/>
      <c r="I71" s="6"/>
      <c r="J71" s="230">
        <v>12</v>
      </c>
      <c r="K71" s="230">
        <f t="shared" si="5"/>
        <v>10540.75</v>
      </c>
      <c r="L71" s="9"/>
      <c r="M71" s="9"/>
      <c r="N71" s="9"/>
      <c r="O71" s="9"/>
      <c r="P71" s="113"/>
    </row>
    <row r="72" spans="2:16" x14ac:dyDescent="0.2">
      <c r="B72" s="227">
        <v>13</v>
      </c>
      <c r="C72" s="230">
        <f t="shared" si="4"/>
        <v>10194.25</v>
      </c>
      <c r="D72" s="9"/>
      <c r="E72" s="9"/>
      <c r="F72" s="9"/>
      <c r="G72" s="9"/>
      <c r="H72" s="9"/>
      <c r="I72" s="6"/>
      <c r="J72" s="230">
        <v>13</v>
      </c>
      <c r="K72" s="230">
        <f t="shared" si="5"/>
        <v>10544.25</v>
      </c>
      <c r="L72" s="9"/>
      <c r="M72" s="9"/>
      <c r="N72" s="9"/>
      <c r="O72" s="9"/>
      <c r="P72" s="113"/>
    </row>
    <row r="73" spans="2:16" x14ac:dyDescent="0.2">
      <c r="B73" s="227">
        <v>14</v>
      </c>
      <c r="C73" s="230">
        <f t="shared" si="4"/>
        <v>10197.75</v>
      </c>
      <c r="D73" s="9"/>
      <c r="E73" s="9"/>
      <c r="F73" s="9"/>
      <c r="G73" s="9"/>
      <c r="H73" s="9"/>
      <c r="I73" s="6"/>
      <c r="J73" s="230">
        <v>14</v>
      </c>
      <c r="K73" s="230">
        <f t="shared" si="5"/>
        <v>10547.75</v>
      </c>
      <c r="L73" s="9"/>
      <c r="M73" s="9"/>
      <c r="N73" s="9"/>
      <c r="O73" s="9"/>
      <c r="P73" s="113"/>
    </row>
    <row r="74" spans="2:16" x14ac:dyDescent="0.2">
      <c r="B74" s="227">
        <v>15</v>
      </c>
      <c r="C74" s="230">
        <f t="shared" si="4"/>
        <v>10201.25</v>
      </c>
      <c r="D74" s="9"/>
      <c r="E74" s="9"/>
      <c r="F74" s="9"/>
      <c r="G74" s="9"/>
      <c r="H74" s="9"/>
      <c r="I74" s="6"/>
      <c r="J74" s="230">
        <v>15</v>
      </c>
      <c r="K74" s="230">
        <f t="shared" si="5"/>
        <v>10551.25</v>
      </c>
      <c r="L74" s="9"/>
      <c r="M74" s="9"/>
      <c r="N74" s="9"/>
      <c r="O74" s="9"/>
      <c r="P74" s="113"/>
    </row>
    <row r="75" spans="2:16" x14ac:dyDescent="0.2">
      <c r="B75" s="227">
        <v>16</v>
      </c>
      <c r="C75" s="230">
        <f t="shared" si="4"/>
        <v>10204.75</v>
      </c>
      <c r="D75" s="9"/>
      <c r="E75" s="9"/>
      <c r="F75" s="9"/>
      <c r="G75" s="9"/>
      <c r="H75" s="9"/>
      <c r="I75" s="6"/>
      <c r="J75" s="230">
        <v>16</v>
      </c>
      <c r="K75" s="230">
        <f t="shared" si="5"/>
        <v>10554.75</v>
      </c>
      <c r="L75" s="9"/>
      <c r="M75" s="9"/>
      <c r="N75" s="9"/>
      <c r="O75" s="9"/>
      <c r="P75" s="113"/>
    </row>
    <row r="76" spans="2:16" x14ac:dyDescent="0.2">
      <c r="B76" s="227">
        <v>17</v>
      </c>
      <c r="C76" s="230">
        <f t="shared" si="4"/>
        <v>10208.25</v>
      </c>
      <c r="D76" s="9"/>
      <c r="E76" s="9"/>
      <c r="F76" s="9"/>
      <c r="G76" s="9"/>
      <c r="H76" s="9"/>
      <c r="I76" s="6"/>
      <c r="J76" s="230">
        <v>17</v>
      </c>
      <c r="K76" s="230">
        <f t="shared" si="5"/>
        <v>10558.25</v>
      </c>
      <c r="L76" s="9"/>
      <c r="M76" s="9"/>
      <c r="N76" s="9"/>
      <c r="O76" s="9"/>
      <c r="P76" s="113"/>
    </row>
    <row r="77" spans="2:16" x14ac:dyDescent="0.2">
      <c r="B77" s="227">
        <v>18</v>
      </c>
      <c r="C77" s="230">
        <f t="shared" si="4"/>
        <v>10211.75</v>
      </c>
      <c r="D77" s="9"/>
      <c r="E77" s="9"/>
      <c r="F77" s="9"/>
      <c r="G77" s="9"/>
      <c r="H77" s="9"/>
      <c r="I77" s="6"/>
      <c r="J77" s="230">
        <v>18</v>
      </c>
      <c r="K77" s="230">
        <f t="shared" si="5"/>
        <v>10561.75</v>
      </c>
      <c r="L77" s="9"/>
      <c r="M77" s="9"/>
      <c r="N77" s="9"/>
      <c r="O77" s="9"/>
      <c r="P77" s="113"/>
    </row>
    <row r="78" spans="2:16" x14ac:dyDescent="0.2">
      <c r="B78" s="227">
        <v>19</v>
      </c>
      <c r="C78" s="230">
        <f t="shared" si="4"/>
        <v>10215.25</v>
      </c>
      <c r="D78" s="9"/>
      <c r="E78" s="9"/>
      <c r="F78" s="9"/>
      <c r="G78" s="9"/>
      <c r="H78" s="9"/>
      <c r="I78" s="6"/>
      <c r="J78" s="230">
        <v>19</v>
      </c>
      <c r="K78" s="230">
        <f t="shared" si="5"/>
        <v>10565.25</v>
      </c>
      <c r="L78" s="9"/>
      <c r="M78" s="9"/>
      <c r="N78" s="9"/>
      <c r="O78" s="9"/>
      <c r="P78" s="113"/>
    </row>
    <row r="79" spans="2:16" x14ac:dyDescent="0.2">
      <c r="B79" s="227">
        <v>20</v>
      </c>
      <c r="C79" s="230">
        <f t="shared" si="4"/>
        <v>10218.75</v>
      </c>
      <c r="D79" s="9"/>
      <c r="E79" s="9"/>
      <c r="F79" s="9"/>
      <c r="G79" s="9"/>
      <c r="H79" s="9"/>
      <c r="I79" s="6"/>
      <c r="J79" s="230">
        <v>20</v>
      </c>
      <c r="K79" s="230">
        <f t="shared" si="5"/>
        <v>10568.75</v>
      </c>
      <c r="L79" s="9"/>
      <c r="M79" s="9"/>
      <c r="N79" s="9"/>
      <c r="O79" s="9"/>
      <c r="P79" s="113"/>
    </row>
    <row r="80" spans="2:16" x14ac:dyDescent="0.2">
      <c r="B80" s="227">
        <f>SUM(B79+1)</f>
        <v>21</v>
      </c>
      <c r="C80" s="230">
        <f t="shared" si="4"/>
        <v>10222.25</v>
      </c>
      <c r="D80" s="9"/>
      <c r="E80" s="9"/>
      <c r="F80" s="9"/>
      <c r="G80" s="9"/>
      <c r="H80" s="9"/>
      <c r="I80" s="6"/>
      <c r="J80" s="230">
        <f>SUM(J79+1)</f>
        <v>21</v>
      </c>
      <c r="K80" s="230">
        <f t="shared" si="5"/>
        <v>10572.25</v>
      </c>
      <c r="L80" s="9"/>
      <c r="M80" s="9"/>
      <c r="N80" s="9"/>
      <c r="O80" s="9"/>
      <c r="P80" s="113"/>
    </row>
    <row r="81" spans="2:16" x14ac:dyDescent="0.2">
      <c r="B81" s="227">
        <f t="shared" ref="B81:B101" si="6">SUM(B80+1)</f>
        <v>22</v>
      </c>
      <c r="C81" s="230">
        <f t="shared" si="4"/>
        <v>10225.75</v>
      </c>
      <c r="D81" s="9"/>
      <c r="E81" s="9"/>
      <c r="F81" s="9"/>
      <c r="G81" s="9"/>
      <c r="H81" s="9"/>
      <c r="I81" s="6"/>
      <c r="J81" s="230">
        <f t="shared" ref="J81:J101" si="7">SUM(J80+1)</f>
        <v>22</v>
      </c>
      <c r="K81" s="230">
        <f t="shared" si="5"/>
        <v>10575.75</v>
      </c>
      <c r="L81" s="9"/>
      <c r="M81" s="9"/>
      <c r="N81" s="9"/>
      <c r="O81" s="9"/>
      <c r="P81" s="113"/>
    </row>
    <row r="82" spans="2:16" x14ac:dyDescent="0.2">
      <c r="B82" s="227">
        <f t="shared" si="6"/>
        <v>23</v>
      </c>
      <c r="C82" s="230">
        <f t="shared" si="4"/>
        <v>10229.25</v>
      </c>
      <c r="D82" s="9"/>
      <c r="E82" s="9"/>
      <c r="F82" s="9"/>
      <c r="G82" s="9"/>
      <c r="H82" s="9"/>
      <c r="I82" s="6"/>
      <c r="J82" s="230">
        <f t="shared" si="7"/>
        <v>23</v>
      </c>
      <c r="K82" s="230">
        <f t="shared" si="5"/>
        <v>10579.25</v>
      </c>
      <c r="L82" s="9"/>
      <c r="M82" s="9"/>
      <c r="N82" s="9"/>
      <c r="O82" s="9"/>
      <c r="P82" s="113"/>
    </row>
    <row r="83" spans="2:16" x14ac:dyDescent="0.2">
      <c r="B83" s="227">
        <f t="shared" si="6"/>
        <v>24</v>
      </c>
      <c r="C83" s="230">
        <f t="shared" si="4"/>
        <v>10232.75</v>
      </c>
      <c r="D83" s="9"/>
      <c r="E83" s="9"/>
      <c r="F83" s="9"/>
      <c r="G83" s="9"/>
      <c r="H83" s="9"/>
      <c r="I83" s="6"/>
      <c r="J83" s="230">
        <f t="shared" si="7"/>
        <v>24</v>
      </c>
      <c r="K83" s="230">
        <f t="shared" si="5"/>
        <v>10582.75</v>
      </c>
      <c r="L83" s="9"/>
      <c r="M83" s="9"/>
      <c r="N83" s="9"/>
      <c r="O83" s="9"/>
      <c r="P83" s="113"/>
    </row>
    <row r="84" spans="2:16" x14ac:dyDescent="0.2">
      <c r="B84" s="227">
        <f t="shared" si="6"/>
        <v>25</v>
      </c>
      <c r="C84" s="230">
        <f t="shared" si="4"/>
        <v>10236.25</v>
      </c>
      <c r="D84" s="9"/>
      <c r="E84" s="9"/>
      <c r="F84" s="9"/>
      <c r="G84" s="9"/>
      <c r="H84" s="9"/>
      <c r="I84" s="6"/>
      <c r="J84" s="230">
        <f t="shared" si="7"/>
        <v>25</v>
      </c>
      <c r="K84" s="230">
        <f t="shared" si="5"/>
        <v>10586.25</v>
      </c>
      <c r="L84" s="9"/>
      <c r="M84" s="9"/>
      <c r="N84" s="9"/>
      <c r="O84" s="9"/>
      <c r="P84" s="113"/>
    </row>
    <row r="85" spans="2:16" x14ac:dyDescent="0.2">
      <c r="B85" s="227">
        <f t="shared" si="6"/>
        <v>26</v>
      </c>
      <c r="C85" s="230">
        <f t="shared" si="4"/>
        <v>10239.75</v>
      </c>
      <c r="D85" s="9"/>
      <c r="E85" s="9"/>
      <c r="F85" s="9"/>
      <c r="G85" s="9"/>
      <c r="H85" s="9"/>
      <c r="I85" s="6"/>
      <c r="J85" s="230">
        <f t="shared" si="7"/>
        <v>26</v>
      </c>
      <c r="K85" s="230">
        <f t="shared" si="5"/>
        <v>10589.75</v>
      </c>
      <c r="L85" s="9"/>
      <c r="M85" s="9"/>
      <c r="N85" s="9"/>
      <c r="O85" s="9"/>
      <c r="P85" s="113"/>
    </row>
    <row r="86" spans="2:16" x14ac:dyDescent="0.2">
      <c r="B86" s="227">
        <f t="shared" si="6"/>
        <v>27</v>
      </c>
      <c r="C86" s="230">
        <f t="shared" si="4"/>
        <v>10243.25</v>
      </c>
      <c r="D86" s="9"/>
      <c r="E86" s="9"/>
      <c r="F86" s="9"/>
      <c r="G86" s="9"/>
      <c r="H86" s="9"/>
      <c r="I86" s="6"/>
      <c r="J86" s="230">
        <f t="shared" si="7"/>
        <v>27</v>
      </c>
      <c r="K86" s="230">
        <f t="shared" si="5"/>
        <v>10593.25</v>
      </c>
      <c r="L86" s="9"/>
      <c r="M86" s="9"/>
      <c r="N86" s="9"/>
      <c r="O86" s="9"/>
      <c r="P86" s="113"/>
    </row>
    <row r="87" spans="2:16" x14ac:dyDescent="0.2">
      <c r="B87" s="227">
        <f t="shared" si="6"/>
        <v>28</v>
      </c>
      <c r="C87" s="230">
        <f t="shared" si="4"/>
        <v>10246.75</v>
      </c>
      <c r="D87" s="9"/>
      <c r="E87" s="9"/>
      <c r="F87" s="9"/>
      <c r="G87" s="9"/>
      <c r="H87" s="9"/>
      <c r="I87" s="6"/>
      <c r="J87" s="230">
        <f t="shared" si="7"/>
        <v>28</v>
      </c>
      <c r="K87" s="230">
        <f t="shared" si="5"/>
        <v>10596.75</v>
      </c>
      <c r="L87" s="9"/>
      <c r="M87" s="9"/>
      <c r="N87" s="9"/>
      <c r="O87" s="9"/>
      <c r="P87" s="113"/>
    </row>
    <row r="88" spans="2:16" x14ac:dyDescent="0.2">
      <c r="B88" s="227">
        <f t="shared" si="6"/>
        <v>29</v>
      </c>
      <c r="C88" s="230">
        <f t="shared" si="4"/>
        <v>10250.25</v>
      </c>
      <c r="D88" s="9"/>
      <c r="E88" s="9"/>
      <c r="F88" s="9"/>
      <c r="G88" s="9"/>
      <c r="H88" s="9"/>
      <c r="I88" s="6"/>
      <c r="J88" s="230">
        <f t="shared" si="7"/>
        <v>29</v>
      </c>
      <c r="K88" s="230">
        <f t="shared" si="5"/>
        <v>10600.25</v>
      </c>
      <c r="L88" s="9"/>
      <c r="M88" s="9"/>
      <c r="N88" s="9"/>
      <c r="O88" s="9"/>
      <c r="P88" s="113"/>
    </row>
    <row r="89" spans="2:16" x14ac:dyDescent="0.2">
      <c r="B89" s="227">
        <f t="shared" si="6"/>
        <v>30</v>
      </c>
      <c r="C89" s="230">
        <f t="shared" si="4"/>
        <v>10253.75</v>
      </c>
      <c r="D89" s="9"/>
      <c r="E89" s="9"/>
      <c r="F89" s="9"/>
      <c r="G89" s="9"/>
      <c r="H89" s="9"/>
      <c r="I89" s="6"/>
      <c r="J89" s="230">
        <f t="shared" si="7"/>
        <v>30</v>
      </c>
      <c r="K89" s="230">
        <f t="shared" si="5"/>
        <v>10603.75</v>
      </c>
      <c r="L89" s="9"/>
      <c r="M89" s="9"/>
      <c r="N89" s="9"/>
      <c r="O89" s="9"/>
      <c r="P89" s="113"/>
    </row>
    <row r="90" spans="2:16" x14ac:dyDescent="0.2">
      <c r="B90" s="227">
        <f t="shared" si="6"/>
        <v>31</v>
      </c>
      <c r="C90" s="230">
        <f t="shared" si="4"/>
        <v>10257.25</v>
      </c>
      <c r="D90" s="9"/>
      <c r="E90" s="9"/>
      <c r="F90" s="9"/>
      <c r="G90" s="9"/>
      <c r="H90" s="9"/>
      <c r="I90" s="6"/>
      <c r="J90" s="230">
        <f t="shared" si="7"/>
        <v>31</v>
      </c>
      <c r="K90" s="230">
        <f t="shared" si="5"/>
        <v>10607.25</v>
      </c>
      <c r="L90" s="9"/>
      <c r="M90" s="9"/>
      <c r="N90" s="9"/>
      <c r="O90" s="9"/>
      <c r="P90" s="113"/>
    </row>
    <row r="91" spans="2:16" x14ac:dyDescent="0.2">
      <c r="B91" s="227">
        <f t="shared" si="6"/>
        <v>32</v>
      </c>
      <c r="C91" s="230">
        <f t="shared" si="4"/>
        <v>10260.75</v>
      </c>
      <c r="D91" s="9"/>
      <c r="E91" s="9"/>
      <c r="F91" s="9"/>
      <c r="G91" s="9"/>
      <c r="H91" s="9"/>
      <c r="I91" s="6"/>
      <c r="J91" s="230">
        <f t="shared" si="7"/>
        <v>32</v>
      </c>
      <c r="K91" s="230">
        <f t="shared" si="5"/>
        <v>10610.75</v>
      </c>
      <c r="L91" s="9"/>
      <c r="M91" s="9"/>
      <c r="N91" s="9"/>
      <c r="O91" s="9"/>
      <c r="P91" s="113"/>
    </row>
    <row r="92" spans="2:16" x14ac:dyDescent="0.2">
      <c r="B92" s="227">
        <f t="shared" si="6"/>
        <v>33</v>
      </c>
      <c r="C92" s="230">
        <f t="shared" si="4"/>
        <v>10264.25</v>
      </c>
      <c r="D92" s="9"/>
      <c r="E92" s="9"/>
      <c r="F92" s="9"/>
      <c r="G92" s="9"/>
      <c r="H92" s="9"/>
      <c r="I92" s="6"/>
      <c r="J92" s="230">
        <f t="shared" si="7"/>
        <v>33</v>
      </c>
      <c r="K92" s="230">
        <f t="shared" si="5"/>
        <v>10614.25</v>
      </c>
      <c r="L92" s="9"/>
      <c r="M92" s="9"/>
      <c r="N92" s="9"/>
      <c r="O92" s="9"/>
      <c r="P92" s="113"/>
    </row>
    <row r="93" spans="2:16" x14ac:dyDescent="0.2">
      <c r="B93" s="227">
        <f t="shared" si="6"/>
        <v>34</v>
      </c>
      <c r="C93" s="230">
        <f t="shared" si="4"/>
        <v>10267.75</v>
      </c>
      <c r="D93" s="9"/>
      <c r="E93" s="9"/>
      <c r="F93" s="9"/>
      <c r="G93" s="9"/>
      <c r="H93" s="9"/>
      <c r="I93" s="6"/>
      <c r="J93" s="230">
        <f t="shared" si="7"/>
        <v>34</v>
      </c>
      <c r="K93" s="230">
        <f t="shared" si="5"/>
        <v>10617.75</v>
      </c>
      <c r="L93" s="9"/>
      <c r="M93" s="9"/>
      <c r="N93" s="9"/>
      <c r="O93" s="9"/>
      <c r="P93" s="113"/>
    </row>
    <row r="94" spans="2:16" x14ac:dyDescent="0.2">
      <c r="B94" s="227">
        <f t="shared" si="6"/>
        <v>35</v>
      </c>
      <c r="C94" s="230">
        <f t="shared" si="4"/>
        <v>10271.25</v>
      </c>
      <c r="D94" s="9"/>
      <c r="E94" s="9"/>
      <c r="F94" s="9"/>
      <c r="G94" s="9"/>
      <c r="H94" s="9"/>
      <c r="I94" s="6"/>
      <c r="J94" s="230">
        <f t="shared" si="7"/>
        <v>35</v>
      </c>
      <c r="K94" s="230">
        <f t="shared" si="5"/>
        <v>10621.25</v>
      </c>
      <c r="L94" s="9"/>
      <c r="M94" s="9"/>
      <c r="N94" s="9"/>
      <c r="O94" s="9"/>
      <c r="P94" s="113"/>
    </row>
    <row r="95" spans="2:16" x14ac:dyDescent="0.2">
      <c r="B95" s="227">
        <f t="shared" si="6"/>
        <v>36</v>
      </c>
      <c r="C95" s="230">
        <f t="shared" si="4"/>
        <v>10274.75</v>
      </c>
      <c r="D95" s="9"/>
      <c r="E95" s="9"/>
      <c r="F95" s="9"/>
      <c r="G95" s="9"/>
      <c r="H95" s="9"/>
      <c r="I95" s="6"/>
      <c r="J95" s="230">
        <f t="shared" si="7"/>
        <v>36</v>
      </c>
      <c r="K95" s="230">
        <f t="shared" si="5"/>
        <v>10624.75</v>
      </c>
      <c r="L95" s="9"/>
      <c r="M95" s="9"/>
      <c r="N95" s="9"/>
      <c r="O95" s="9"/>
      <c r="P95" s="113"/>
    </row>
    <row r="96" spans="2:16" x14ac:dyDescent="0.2">
      <c r="B96" s="227">
        <f t="shared" si="6"/>
        <v>37</v>
      </c>
      <c r="C96" s="230">
        <f t="shared" si="4"/>
        <v>10278.25</v>
      </c>
      <c r="D96" s="9"/>
      <c r="E96" s="9"/>
      <c r="F96" s="9"/>
      <c r="G96" s="9"/>
      <c r="H96" s="9"/>
      <c r="I96" s="6"/>
      <c r="J96" s="230">
        <f t="shared" si="7"/>
        <v>37</v>
      </c>
      <c r="K96" s="230">
        <f t="shared" si="5"/>
        <v>10628.25</v>
      </c>
      <c r="L96" s="9"/>
      <c r="M96" s="9"/>
      <c r="N96" s="9"/>
      <c r="O96" s="9"/>
      <c r="P96" s="113"/>
    </row>
    <row r="97" spans="2:16" x14ac:dyDescent="0.2">
      <c r="B97" s="227">
        <f t="shared" si="6"/>
        <v>38</v>
      </c>
      <c r="C97" s="230">
        <f t="shared" si="4"/>
        <v>10281.75</v>
      </c>
      <c r="D97" s="9"/>
      <c r="E97" s="9"/>
      <c r="F97" s="9"/>
      <c r="G97" s="9"/>
      <c r="H97" s="9"/>
      <c r="I97" s="6"/>
      <c r="J97" s="230">
        <f t="shared" si="7"/>
        <v>38</v>
      </c>
      <c r="K97" s="230">
        <f t="shared" si="5"/>
        <v>10631.75</v>
      </c>
      <c r="L97" s="9"/>
      <c r="M97" s="9"/>
      <c r="N97" s="9"/>
      <c r="O97" s="9"/>
      <c r="P97" s="113"/>
    </row>
    <row r="98" spans="2:16" x14ac:dyDescent="0.2">
      <c r="B98" s="227">
        <f t="shared" si="6"/>
        <v>39</v>
      </c>
      <c r="C98" s="230">
        <f t="shared" si="4"/>
        <v>10285.25</v>
      </c>
      <c r="D98" s="9"/>
      <c r="E98" s="9"/>
      <c r="F98" s="9"/>
      <c r="G98" s="9"/>
      <c r="H98" s="9"/>
      <c r="I98" s="6"/>
      <c r="J98" s="230">
        <f t="shared" si="7"/>
        <v>39</v>
      </c>
      <c r="K98" s="230">
        <f t="shared" si="5"/>
        <v>10635.25</v>
      </c>
      <c r="L98" s="9"/>
      <c r="M98" s="9"/>
      <c r="N98" s="9"/>
      <c r="O98" s="9"/>
      <c r="P98" s="113"/>
    </row>
    <row r="99" spans="2:16" x14ac:dyDescent="0.2">
      <c r="B99" s="227">
        <f>SUM(B98+1)</f>
        <v>40</v>
      </c>
      <c r="C99" s="230">
        <f t="shared" si="4"/>
        <v>10288.75</v>
      </c>
      <c r="D99" s="9"/>
      <c r="E99" s="9"/>
      <c r="F99" s="9"/>
      <c r="G99" s="9"/>
      <c r="H99" s="9"/>
      <c r="I99" s="6"/>
      <c r="J99" s="230">
        <f t="shared" si="7"/>
        <v>40</v>
      </c>
      <c r="K99" s="230">
        <f t="shared" si="5"/>
        <v>10638.75</v>
      </c>
      <c r="L99" s="9"/>
      <c r="M99" s="9"/>
      <c r="N99" s="9"/>
      <c r="O99" s="9"/>
      <c r="P99" s="113"/>
    </row>
    <row r="100" spans="2:16" x14ac:dyDescent="0.2">
      <c r="B100" s="227">
        <f t="shared" si="6"/>
        <v>41</v>
      </c>
      <c r="C100" s="230">
        <f t="shared" si="4"/>
        <v>10292.25</v>
      </c>
      <c r="D100" s="9"/>
      <c r="E100" s="9"/>
      <c r="F100" s="9"/>
      <c r="G100" s="9"/>
      <c r="H100" s="9"/>
      <c r="I100" s="6"/>
      <c r="J100" s="230">
        <f t="shared" si="7"/>
        <v>41</v>
      </c>
      <c r="K100" s="230">
        <f t="shared" si="5"/>
        <v>10642.25</v>
      </c>
      <c r="L100" s="9"/>
      <c r="M100" s="9"/>
      <c r="N100" s="9"/>
      <c r="O100" s="9"/>
      <c r="P100" s="113"/>
    </row>
    <row r="101" spans="2:16" ht="13.5" thickBot="1" x14ac:dyDescent="0.25">
      <c r="B101" s="245">
        <f t="shared" si="6"/>
        <v>42</v>
      </c>
      <c r="C101" s="246">
        <f t="shared" si="4"/>
        <v>10295.75</v>
      </c>
      <c r="D101" s="247"/>
      <c r="E101" s="247"/>
      <c r="F101" s="247"/>
      <c r="G101" s="247"/>
      <c r="H101" s="247"/>
      <c r="I101" s="81"/>
      <c r="J101" s="248">
        <f t="shared" si="7"/>
        <v>42</v>
      </c>
      <c r="K101" s="246">
        <f t="shared" si="5"/>
        <v>10645.75</v>
      </c>
      <c r="L101" s="247"/>
      <c r="M101" s="247"/>
      <c r="N101" s="247"/>
      <c r="O101" s="247"/>
      <c r="P101" s="249"/>
    </row>
  </sheetData>
  <mergeCells count="24">
    <mergeCell ref="A13:A14"/>
    <mergeCell ref="A21:A22"/>
    <mergeCell ref="A34:A35"/>
    <mergeCell ref="A57:A58"/>
    <mergeCell ref="E14:L14"/>
    <mergeCell ref="E35:L35"/>
    <mergeCell ref="E57:F57"/>
    <mergeCell ref="G57:H57"/>
    <mergeCell ref="J57:K57"/>
    <mergeCell ref="E58:L58"/>
    <mergeCell ref="E7:L7"/>
    <mergeCell ref="E8:L8"/>
    <mergeCell ref="E9:L9"/>
    <mergeCell ref="E10:L10"/>
    <mergeCell ref="E13:F13"/>
    <mergeCell ref="G13:H13"/>
    <mergeCell ref="J13:K13"/>
    <mergeCell ref="E21:F21"/>
    <mergeCell ref="G21:H21"/>
    <mergeCell ref="J21:K21"/>
    <mergeCell ref="E22:L22"/>
    <mergeCell ref="E34:F34"/>
    <mergeCell ref="G34:H34"/>
    <mergeCell ref="J34:K34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92"/>
  <sheetViews>
    <sheetView topLeftCell="D17" zoomScale="84" zoomScaleNormal="84" workbookViewId="0">
      <selection activeCell="K17" sqref="K17"/>
    </sheetView>
  </sheetViews>
  <sheetFormatPr defaultRowHeight="12.75" x14ac:dyDescent="0.2"/>
  <cols>
    <col min="2" max="2" width="11.28515625" customWidth="1"/>
    <col min="3" max="3" width="18.5703125" customWidth="1"/>
    <col min="4" max="4" width="9.140625" style="19" customWidth="1"/>
    <col min="6" max="6" width="11.140625" customWidth="1"/>
    <col min="7" max="7" width="11.5703125" customWidth="1"/>
    <col min="8" max="8" width="32.28515625" customWidth="1"/>
    <col min="9" max="9" width="21.7109375" customWidth="1"/>
    <col min="10" max="10" width="11.28515625" customWidth="1"/>
    <col min="11" max="11" width="18.42578125" customWidth="1"/>
    <col min="12" max="12" width="15.140625" style="19" customWidth="1"/>
    <col min="14" max="14" width="11.28515625" customWidth="1"/>
    <col min="15" max="15" width="10.85546875" customWidth="1"/>
    <col min="16" max="16" width="35.28515625" customWidth="1"/>
  </cols>
  <sheetData>
    <row r="4" spans="1:16" ht="13.5" thickBot="1" x14ac:dyDescent="0.25"/>
    <row r="5" spans="1:16" ht="16.5" thickBot="1" x14ac:dyDescent="0.3">
      <c r="B5" s="108"/>
      <c r="C5" s="151"/>
      <c r="D5" s="152"/>
      <c r="E5" s="153"/>
      <c r="F5" s="153"/>
      <c r="G5" s="153"/>
      <c r="H5" s="153"/>
      <c r="I5" s="153"/>
      <c r="J5" s="153"/>
      <c r="K5" s="153"/>
      <c r="L5" s="154"/>
      <c r="M5" s="109"/>
      <c r="N5" s="109"/>
      <c r="O5" s="109"/>
      <c r="P5" s="110"/>
    </row>
    <row r="6" spans="1:16" ht="15.75" x14ac:dyDescent="0.25">
      <c r="B6" s="155"/>
      <c r="C6" s="84"/>
      <c r="D6" s="90"/>
      <c r="E6" s="420" t="s">
        <v>195</v>
      </c>
      <c r="F6" s="421"/>
      <c r="G6" s="421"/>
      <c r="H6" s="421"/>
      <c r="I6" s="421"/>
      <c r="J6" s="421"/>
      <c r="K6" s="421"/>
      <c r="L6" s="422"/>
      <c r="M6" s="87"/>
      <c r="N6" s="84"/>
      <c r="O6" s="84"/>
      <c r="P6" s="156"/>
    </row>
    <row r="7" spans="1:16" ht="15.75" x14ac:dyDescent="0.25">
      <c r="B7" s="155"/>
      <c r="C7" s="84"/>
      <c r="D7" s="90"/>
      <c r="E7" s="423"/>
      <c r="F7" s="424"/>
      <c r="G7" s="424"/>
      <c r="H7" s="424"/>
      <c r="I7" s="424"/>
      <c r="J7" s="424"/>
      <c r="K7" s="424"/>
      <c r="L7" s="425"/>
      <c r="M7" s="87"/>
      <c r="N7" s="84"/>
      <c r="O7" s="84"/>
      <c r="P7" s="156"/>
    </row>
    <row r="8" spans="1:16" ht="15" x14ac:dyDescent="0.25">
      <c r="B8" s="157"/>
      <c r="C8" s="85"/>
      <c r="D8" s="86"/>
      <c r="E8" s="426" t="s">
        <v>416</v>
      </c>
      <c r="F8" s="427"/>
      <c r="G8" s="427"/>
      <c r="H8" s="427"/>
      <c r="I8" s="427"/>
      <c r="J8" s="427"/>
      <c r="K8" s="427"/>
      <c r="L8" s="428"/>
      <c r="M8" s="87"/>
      <c r="N8" s="84"/>
      <c r="O8" s="84"/>
      <c r="P8" s="156"/>
    </row>
    <row r="9" spans="1:16" ht="15.75" thickBot="1" x14ac:dyDescent="0.3">
      <c r="B9" s="143"/>
      <c r="C9" s="103"/>
      <c r="D9" s="104"/>
      <c r="E9" s="429" t="s">
        <v>187</v>
      </c>
      <c r="F9" s="430"/>
      <c r="G9" s="430"/>
      <c r="H9" s="430"/>
      <c r="I9" s="430"/>
      <c r="J9" s="430"/>
      <c r="K9" s="430"/>
      <c r="L9" s="431"/>
      <c r="M9" s="97"/>
      <c r="N9" s="91"/>
      <c r="O9" s="91"/>
      <c r="P9" s="111"/>
    </row>
    <row r="10" spans="1:16" ht="15" x14ac:dyDescent="0.25">
      <c r="B10" s="157"/>
      <c r="C10" s="85"/>
      <c r="D10" s="85"/>
      <c r="E10" s="126"/>
      <c r="F10" s="126"/>
      <c r="G10" s="126"/>
      <c r="H10" s="126"/>
      <c r="I10" s="126"/>
      <c r="J10" s="126"/>
      <c r="K10" s="126"/>
      <c r="L10" s="126"/>
      <c r="M10" s="84"/>
      <c r="N10" s="84"/>
      <c r="O10" s="84"/>
      <c r="P10" s="156"/>
    </row>
    <row r="11" spans="1:16" ht="15.75" thickBot="1" x14ac:dyDescent="0.3">
      <c r="B11" s="122"/>
      <c r="C11" s="123"/>
      <c r="D11" s="123"/>
      <c r="E11" s="158"/>
      <c r="F11" s="158"/>
      <c r="G11" s="158"/>
      <c r="H11" s="158"/>
      <c r="I11" s="158"/>
      <c r="J11" s="158"/>
      <c r="K11" s="158"/>
      <c r="L11" s="158"/>
      <c r="M11" s="159"/>
      <c r="N11" s="159"/>
      <c r="O11" s="159"/>
      <c r="P11" s="160"/>
    </row>
    <row r="12" spans="1:16" x14ac:dyDescent="0.2">
      <c r="A12" s="412">
        <v>1</v>
      </c>
      <c r="B12" s="83"/>
      <c r="C12" s="83"/>
      <c r="D12" s="141"/>
      <c r="E12" s="418" t="s">
        <v>188</v>
      </c>
      <c r="F12" s="419"/>
      <c r="G12" s="419" t="s">
        <v>191</v>
      </c>
      <c r="H12" s="419"/>
      <c r="I12" s="88" t="s">
        <v>190</v>
      </c>
      <c r="J12" s="419" t="s">
        <v>189</v>
      </c>
      <c r="K12" s="419"/>
      <c r="L12" s="89" t="s">
        <v>432</v>
      </c>
      <c r="M12" s="83"/>
      <c r="N12" s="83"/>
      <c r="O12" s="83"/>
      <c r="P12" s="83"/>
    </row>
    <row r="13" spans="1:16" ht="16.5" thickBot="1" x14ac:dyDescent="0.3">
      <c r="A13" s="413"/>
      <c r="B13" s="83"/>
      <c r="C13" s="83"/>
      <c r="D13" s="142"/>
      <c r="E13" s="414" t="s">
        <v>122</v>
      </c>
      <c r="F13" s="415"/>
      <c r="G13" s="415"/>
      <c r="H13" s="415"/>
      <c r="I13" s="415"/>
      <c r="J13" s="415"/>
      <c r="K13" s="415"/>
      <c r="L13" s="417"/>
      <c r="M13" s="83"/>
      <c r="N13" s="83"/>
      <c r="O13" s="83"/>
      <c r="P13" s="83"/>
    </row>
    <row r="14" spans="1:16" ht="13.5" thickBot="1" x14ac:dyDescent="0.25">
      <c r="B14" s="92" t="s">
        <v>111</v>
      </c>
      <c r="C14" s="93" t="s">
        <v>112</v>
      </c>
      <c r="D14" s="94" t="s">
        <v>113</v>
      </c>
      <c r="E14" s="95" t="s">
        <v>114</v>
      </c>
      <c r="F14" s="95" t="s">
        <v>115</v>
      </c>
      <c r="G14" s="95" t="s">
        <v>116</v>
      </c>
      <c r="H14" s="96" t="s">
        <v>117</v>
      </c>
      <c r="I14" s="75"/>
      <c r="J14" s="92" t="s">
        <v>111</v>
      </c>
      <c r="K14" s="93" t="s">
        <v>118</v>
      </c>
      <c r="L14" s="94" t="s">
        <v>113</v>
      </c>
      <c r="M14" s="95" t="s">
        <v>114</v>
      </c>
      <c r="N14" s="95" t="s">
        <v>115</v>
      </c>
      <c r="O14" s="95" t="s">
        <v>116</v>
      </c>
      <c r="P14" s="96" t="s">
        <v>117</v>
      </c>
    </row>
    <row r="15" spans="1:16" s="23" customFormat="1" ht="204" x14ac:dyDescent="0.2">
      <c r="B15" s="220">
        <v>1</v>
      </c>
      <c r="C15" s="221">
        <f>SUM(11200-505+B15*40)</f>
        <v>10735</v>
      </c>
      <c r="D15" s="66" t="s">
        <v>7</v>
      </c>
      <c r="E15" s="67"/>
      <c r="F15" s="67"/>
      <c r="G15" s="67"/>
      <c r="H15" s="68" t="s">
        <v>703</v>
      </c>
      <c r="I15" s="133"/>
      <c r="J15" s="221">
        <v>1</v>
      </c>
      <c r="K15" s="221">
        <f>SUM(11200+25+J15*40)</f>
        <v>11265</v>
      </c>
      <c r="L15" s="66" t="s">
        <v>7</v>
      </c>
      <c r="M15" s="67"/>
      <c r="N15" s="67"/>
      <c r="O15" s="67"/>
      <c r="P15" s="178" t="s">
        <v>704</v>
      </c>
    </row>
    <row r="16" spans="1:16" s="23" customFormat="1" ht="114.75" customHeight="1" x14ac:dyDescent="0.2">
      <c r="B16" s="163">
        <v>2</v>
      </c>
      <c r="C16" s="168">
        <f t="shared" ref="C16:C25" si="0">SUM(11200-505+B16*40)</f>
        <v>10775</v>
      </c>
      <c r="D16" s="20" t="s">
        <v>7</v>
      </c>
      <c r="E16" s="25"/>
      <c r="F16" s="25"/>
      <c r="G16" s="25"/>
      <c r="H16" s="24" t="s">
        <v>635</v>
      </c>
      <c r="I16" s="133"/>
      <c r="J16" s="168">
        <v>2</v>
      </c>
      <c r="K16" s="168">
        <f t="shared" ref="K16:K24" si="1">SUM(11200+25+J16*40)</f>
        <v>11305</v>
      </c>
      <c r="L16" s="20" t="s">
        <v>7</v>
      </c>
      <c r="M16" s="25"/>
      <c r="N16" s="25"/>
      <c r="O16" s="25"/>
      <c r="P16" s="134" t="s">
        <v>636</v>
      </c>
    </row>
    <row r="17" spans="1:16" s="23" customFormat="1" ht="138.75" customHeight="1" x14ac:dyDescent="0.2">
      <c r="B17" s="163">
        <v>3</v>
      </c>
      <c r="C17" s="168">
        <f t="shared" si="0"/>
        <v>10815</v>
      </c>
      <c r="D17" s="20" t="s">
        <v>7</v>
      </c>
      <c r="E17" s="25"/>
      <c r="F17" s="25"/>
      <c r="G17" s="25"/>
      <c r="H17" s="21" t="s">
        <v>822</v>
      </c>
      <c r="I17" s="133"/>
      <c r="J17" s="168">
        <v>3</v>
      </c>
      <c r="K17" s="168">
        <f t="shared" si="1"/>
        <v>11345</v>
      </c>
      <c r="L17" s="20" t="s">
        <v>7</v>
      </c>
      <c r="M17" s="25"/>
      <c r="N17" s="25"/>
      <c r="O17" s="25"/>
      <c r="P17" s="134" t="s">
        <v>823</v>
      </c>
    </row>
    <row r="18" spans="1:16" s="23" customFormat="1" ht="47.25" customHeight="1" x14ac:dyDescent="0.2">
      <c r="B18" s="163">
        <v>4</v>
      </c>
      <c r="C18" s="168">
        <f t="shared" si="0"/>
        <v>10855</v>
      </c>
      <c r="D18" s="20" t="s">
        <v>7</v>
      </c>
      <c r="E18" s="25"/>
      <c r="F18" s="25"/>
      <c r="G18" s="25"/>
      <c r="H18" s="24" t="s">
        <v>871</v>
      </c>
      <c r="I18" s="133"/>
      <c r="J18" s="168">
        <v>4</v>
      </c>
      <c r="K18" s="168">
        <f t="shared" si="1"/>
        <v>11385</v>
      </c>
      <c r="L18" s="17" t="s">
        <v>7</v>
      </c>
      <c r="M18" s="22"/>
      <c r="N18" s="22"/>
      <c r="O18" s="22"/>
      <c r="P18" s="134" t="s">
        <v>871</v>
      </c>
    </row>
    <row r="19" spans="1:16" ht="45.75" customHeight="1" x14ac:dyDescent="0.2">
      <c r="B19" s="163">
        <v>5</v>
      </c>
      <c r="C19" s="168">
        <f t="shared" si="0"/>
        <v>10895</v>
      </c>
      <c r="D19" s="17" t="s">
        <v>7</v>
      </c>
      <c r="E19" s="9"/>
      <c r="F19" s="9"/>
      <c r="G19" s="9"/>
      <c r="H19" s="60" t="s">
        <v>327</v>
      </c>
      <c r="I19" s="6"/>
      <c r="J19" s="168">
        <v>5</v>
      </c>
      <c r="K19" s="168">
        <f t="shared" si="1"/>
        <v>11425</v>
      </c>
      <c r="L19" s="17" t="s">
        <v>7</v>
      </c>
      <c r="M19" s="9"/>
      <c r="N19" s="9"/>
      <c r="O19" s="9"/>
      <c r="P19" s="250" t="s">
        <v>327</v>
      </c>
    </row>
    <row r="20" spans="1:16" ht="25.5" x14ac:dyDescent="0.2">
      <c r="B20" s="163">
        <f t="shared" ref="B20:B25" si="2">SUM(B19+1)</f>
        <v>6</v>
      </c>
      <c r="C20" s="168">
        <f t="shared" si="0"/>
        <v>10935</v>
      </c>
      <c r="D20" s="17" t="s">
        <v>7</v>
      </c>
      <c r="E20" s="9"/>
      <c r="F20" s="9"/>
      <c r="G20" s="9"/>
      <c r="H20" s="38" t="s">
        <v>288</v>
      </c>
      <c r="I20" s="6"/>
      <c r="J20" s="168">
        <v>6</v>
      </c>
      <c r="K20" s="168">
        <f t="shared" si="1"/>
        <v>11465</v>
      </c>
      <c r="L20" s="17" t="s">
        <v>7</v>
      </c>
      <c r="M20" s="9"/>
      <c r="N20" s="9"/>
      <c r="O20" s="9"/>
      <c r="P20" s="170" t="s">
        <v>289</v>
      </c>
    </row>
    <row r="21" spans="1:16" x14ac:dyDescent="0.2">
      <c r="B21" s="227">
        <f t="shared" si="2"/>
        <v>7</v>
      </c>
      <c r="C21" s="168">
        <f t="shared" si="0"/>
        <v>10975</v>
      </c>
      <c r="D21" s="17"/>
      <c r="E21" s="9"/>
      <c r="F21" s="9"/>
      <c r="G21" s="9"/>
      <c r="H21" s="38"/>
      <c r="I21" s="6"/>
      <c r="J21" s="168">
        <v>7</v>
      </c>
      <c r="K21" s="168">
        <f t="shared" si="1"/>
        <v>11505</v>
      </c>
      <c r="L21" s="17"/>
      <c r="M21" s="9"/>
      <c r="N21" s="9"/>
      <c r="O21" s="9"/>
      <c r="P21" s="113"/>
    </row>
    <row r="22" spans="1:16" ht="25.5" x14ac:dyDescent="0.2">
      <c r="B22" s="163">
        <f t="shared" si="2"/>
        <v>8</v>
      </c>
      <c r="C22" s="168">
        <f t="shared" si="0"/>
        <v>11015</v>
      </c>
      <c r="D22" s="17" t="s">
        <v>7</v>
      </c>
      <c r="E22" s="9"/>
      <c r="F22" s="9"/>
      <c r="G22" s="9"/>
      <c r="H22" s="29" t="s">
        <v>275</v>
      </c>
      <c r="I22" s="6"/>
      <c r="J22" s="168">
        <v>8</v>
      </c>
      <c r="K22" s="168">
        <f t="shared" si="1"/>
        <v>11545</v>
      </c>
      <c r="L22" s="17" t="s">
        <v>7</v>
      </c>
      <c r="M22" s="9"/>
      <c r="N22" s="9"/>
      <c r="O22" s="9"/>
      <c r="P22" s="179" t="s">
        <v>275</v>
      </c>
    </row>
    <row r="23" spans="1:16" ht="14.25" customHeight="1" x14ac:dyDescent="0.2">
      <c r="B23" s="163">
        <f t="shared" si="2"/>
        <v>9</v>
      </c>
      <c r="C23" s="168">
        <f t="shared" si="0"/>
        <v>11055</v>
      </c>
      <c r="D23" s="17" t="s">
        <v>7</v>
      </c>
      <c r="E23" s="9"/>
      <c r="F23" s="9"/>
      <c r="G23" s="9"/>
      <c r="H23" s="38" t="s">
        <v>576</v>
      </c>
      <c r="I23" s="6"/>
      <c r="J23" s="168">
        <v>9</v>
      </c>
      <c r="K23" s="168">
        <f t="shared" si="1"/>
        <v>11585</v>
      </c>
      <c r="L23" s="17" t="s">
        <v>7</v>
      </c>
      <c r="M23" s="9"/>
      <c r="N23" s="9"/>
      <c r="O23" s="9"/>
      <c r="P23" s="181" t="s">
        <v>576</v>
      </c>
    </row>
    <row r="24" spans="1:16" x14ac:dyDescent="0.2">
      <c r="B24" s="227">
        <f t="shared" si="2"/>
        <v>10</v>
      </c>
      <c r="C24" s="230">
        <f t="shared" si="0"/>
        <v>11095</v>
      </c>
      <c r="D24" s="17"/>
      <c r="E24" s="9"/>
      <c r="F24" s="9"/>
      <c r="G24" s="9"/>
      <c r="H24" s="9"/>
      <c r="I24" s="6"/>
      <c r="J24" s="230">
        <v>10</v>
      </c>
      <c r="K24" s="230">
        <f t="shared" si="1"/>
        <v>11625</v>
      </c>
      <c r="L24" s="17" t="s">
        <v>7</v>
      </c>
      <c r="M24" s="9"/>
      <c r="N24" s="9"/>
      <c r="O24" s="9"/>
      <c r="P24" s="170" t="s">
        <v>265</v>
      </c>
    </row>
    <row r="25" spans="1:16" ht="44.25" customHeight="1" thickBot="1" x14ac:dyDescent="0.25">
      <c r="B25" s="165">
        <f t="shared" si="2"/>
        <v>11</v>
      </c>
      <c r="C25" s="169">
        <f t="shared" si="0"/>
        <v>11135</v>
      </c>
      <c r="D25" s="173" t="s">
        <v>7</v>
      </c>
      <c r="E25" s="174"/>
      <c r="F25" s="174"/>
      <c r="G25" s="174"/>
      <c r="H25" s="199" t="s">
        <v>540</v>
      </c>
      <c r="I25" s="81"/>
      <c r="J25" s="169">
        <v>11</v>
      </c>
      <c r="K25" s="169">
        <f>SUM(11200+25+J25*40)</f>
        <v>11665</v>
      </c>
      <c r="L25" s="173" t="s">
        <v>7</v>
      </c>
      <c r="M25" s="174"/>
      <c r="N25" s="174"/>
      <c r="O25" s="174"/>
      <c r="P25" s="200" t="s">
        <v>504</v>
      </c>
    </row>
    <row r="26" spans="1:16" x14ac:dyDescent="0.2">
      <c r="A26" s="412">
        <v>2</v>
      </c>
      <c r="B26" s="83"/>
      <c r="C26" s="83"/>
      <c r="D26" s="141"/>
      <c r="E26" s="418" t="s">
        <v>697</v>
      </c>
      <c r="F26" s="419"/>
      <c r="G26" s="419" t="s">
        <v>698</v>
      </c>
      <c r="H26" s="419"/>
      <c r="I26" s="362" t="s">
        <v>190</v>
      </c>
      <c r="J26" s="419" t="s">
        <v>189</v>
      </c>
      <c r="K26" s="419"/>
      <c r="L26" s="89" t="s">
        <v>138</v>
      </c>
      <c r="M26" s="83"/>
      <c r="N26" s="83"/>
      <c r="O26" s="83"/>
      <c r="P26" s="83"/>
    </row>
    <row r="27" spans="1:16" ht="16.5" thickBot="1" x14ac:dyDescent="0.3">
      <c r="A27" s="413"/>
      <c r="B27" s="83"/>
      <c r="C27" s="83"/>
      <c r="D27" s="142"/>
      <c r="E27" s="414" t="s">
        <v>140</v>
      </c>
      <c r="F27" s="415"/>
      <c r="G27" s="415"/>
      <c r="H27" s="415"/>
      <c r="I27" s="415"/>
      <c r="J27" s="415"/>
      <c r="K27" s="415"/>
      <c r="L27" s="417"/>
      <c r="M27" s="83"/>
      <c r="N27" s="83"/>
      <c r="O27" s="83"/>
      <c r="P27" s="83"/>
    </row>
    <row r="28" spans="1:16" ht="15.95" customHeight="1" x14ac:dyDescent="0.2">
      <c r="B28" s="347" t="s">
        <v>111</v>
      </c>
      <c r="C28" s="348" t="s">
        <v>112</v>
      </c>
      <c r="D28" s="349" t="s">
        <v>113</v>
      </c>
      <c r="E28" s="350" t="s">
        <v>114</v>
      </c>
      <c r="F28" s="350" t="s">
        <v>115</v>
      </c>
      <c r="G28" s="350" t="s">
        <v>116</v>
      </c>
      <c r="H28" s="327" t="s">
        <v>117</v>
      </c>
      <c r="I28" s="75"/>
      <c r="J28" s="188" t="s">
        <v>111</v>
      </c>
      <c r="K28" s="188" t="s">
        <v>118</v>
      </c>
      <c r="L28" s="363" t="s">
        <v>113</v>
      </c>
      <c r="M28" s="190" t="s">
        <v>114</v>
      </c>
      <c r="N28" s="190" t="s">
        <v>115</v>
      </c>
      <c r="O28" s="190" t="s">
        <v>116</v>
      </c>
      <c r="P28" s="191" t="s">
        <v>117</v>
      </c>
    </row>
    <row r="29" spans="1:16" s="340" customFormat="1" ht="15.95" customHeight="1" x14ac:dyDescent="0.2">
      <c r="B29" s="163">
        <v>1</v>
      </c>
      <c r="C29" s="168">
        <f>SUM(11200-505+B15*28)</f>
        <v>10723</v>
      </c>
      <c r="D29" s="20"/>
      <c r="E29" s="46"/>
      <c r="F29" s="46"/>
      <c r="G29" s="46"/>
      <c r="H29" s="63"/>
      <c r="I29" s="54"/>
      <c r="J29" s="168">
        <v>1</v>
      </c>
      <c r="K29" s="168">
        <f>SUM(11200+25+J29*28)</f>
        <v>11253</v>
      </c>
      <c r="L29" s="20"/>
      <c r="M29" s="46"/>
      <c r="N29" s="46"/>
      <c r="O29" s="46"/>
      <c r="P29" s="267"/>
    </row>
    <row r="30" spans="1:16" s="340" customFormat="1" ht="15.95" customHeight="1" x14ac:dyDescent="0.2">
      <c r="B30" s="163">
        <v>2</v>
      </c>
      <c r="C30" s="168">
        <f t="shared" ref="C30:C39" si="3">SUM(11200-505+B16*28)</f>
        <v>10751</v>
      </c>
      <c r="D30" s="20"/>
      <c r="E30" s="46"/>
      <c r="F30" s="46"/>
      <c r="G30" s="46"/>
      <c r="H30" s="63"/>
      <c r="I30" s="54"/>
      <c r="J30" s="168">
        <v>2</v>
      </c>
      <c r="K30" s="168">
        <f t="shared" ref="K30:K44" si="4">SUM(11200+25+J30*28)</f>
        <v>11281</v>
      </c>
      <c r="L30" s="20"/>
      <c r="M30" s="46"/>
      <c r="N30" s="46"/>
      <c r="O30" s="46"/>
      <c r="P30" s="267"/>
    </row>
    <row r="31" spans="1:16" s="340" customFormat="1" ht="15.95" customHeight="1" x14ac:dyDescent="0.2">
      <c r="B31" s="163">
        <v>3</v>
      </c>
      <c r="C31" s="168">
        <f t="shared" si="3"/>
        <v>10779</v>
      </c>
      <c r="D31" s="20"/>
      <c r="E31" s="46"/>
      <c r="F31" s="46"/>
      <c r="G31" s="46"/>
      <c r="H31" s="63"/>
      <c r="I31" s="54"/>
      <c r="J31" s="168">
        <v>3</v>
      </c>
      <c r="K31" s="168">
        <f t="shared" si="4"/>
        <v>11309</v>
      </c>
      <c r="L31" s="20"/>
      <c r="M31" s="46"/>
      <c r="N31" s="46"/>
      <c r="O31" s="46"/>
      <c r="P31" s="267"/>
    </row>
    <row r="32" spans="1:16" s="340" customFormat="1" ht="15.95" customHeight="1" x14ac:dyDescent="0.2">
      <c r="B32" s="163">
        <v>4</v>
      </c>
      <c r="C32" s="168">
        <f t="shared" si="3"/>
        <v>10807</v>
      </c>
      <c r="D32" s="20"/>
      <c r="E32" s="46"/>
      <c r="F32" s="46"/>
      <c r="G32" s="46"/>
      <c r="H32" s="63"/>
      <c r="I32" s="54"/>
      <c r="J32" s="168">
        <v>4</v>
      </c>
      <c r="K32" s="168">
        <f t="shared" si="4"/>
        <v>11337</v>
      </c>
      <c r="L32" s="20"/>
      <c r="M32" s="46"/>
      <c r="N32" s="46"/>
      <c r="O32" s="46"/>
      <c r="P32" s="267"/>
    </row>
    <row r="33" spans="1:16" s="340" customFormat="1" ht="15.95" customHeight="1" x14ac:dyDescent="0.2">
      <c r="B33" s="163">
        <v>5</v>
      </c>
      <c r="C33" s="168">
        <f t="shared" si="3"/>
        <v>10835</v>
      </c>
      <c r="D33" s="20"/>
      <c r="E33" s="46"/>
      <c r="F33" s="46"/>
      <c r="G33" s="46"/>
      <c r="H33" s="63"/>
      <c r="I33" s="54"/>
      <c r="J33" s="168">
        <v>5</v>
      </c>
      <c r="K33" s="168">
        <f t="shared" si="4"/>
        <v>11365</v>
      </c>
      <c r="L33" s="20"/>
      <c r="M33" s="46"/>
      <c r="N33" s="46"/>
      <c r="O33" s="46"/>
      <c r="P33" s="267"/>
    </row>
    <row r="34" spans="1:16" s="340" customFormat="1" ht="15.95" customHeight="1" x14ac:dyDescent="0.2">
      <c r="B34" s="163">
        <v>6</v>
      </c>
      <c r="C34" s="168">
        <f t="shared" si="3"/>
        <v>10863</v>
      </c>
      <c r="D34" s="20"/>
      <c r="E34" s="46"/>
      <c r="F34" s="46"/>
      <c r="G34" s="46"/>
      <c r="H34" s="63"/>
      <c r="I34" s="54"/>
      <c r="J34" s="168">
        <v>6</v>
      </c>
      <c r="K34" s="168">
        <f t="shared" si="4"/>
        <v>11393</v>
      </c>
      <c r="L34" s="20"/>
      <c r="M34" s="46"/>
      <c r="N34" s="46"/>
      <c r="O34" s="46"/>
      <c r="P34" s="267"/>
    </row>
    <row r="35" spans="1:16" s="340" customFormat="1" ht="15.95" customHeight="1" x14ac:dyDescent="0.2">
      <c r="B35" s="163">
        <v>7</v>
      </c>
      <c r="C35" s="168">
        <f t="shared" si="3"/>
        <v>10891</v>
      </c>
      <c r="D35" s="20"/>
      <c r="E35" s="46"/>
      <c r="F35" s="46"/>
      <c r="G35" s="46"/>
      <c r="H35" s="63"/>
      <c r="I35" s="54"/>
      <c r="J35" s="168">
        <v>7</v>
      </c>
      <c r="K35" s="168">
        <f t="shared" si="4"/>
        <v>11421</v>
      </c>
      <c r="L35" s="20"/>
      <c r="M35" s="46"/>
      <c r="N35" s="46"/>
      <c r="O35" s="46"/>
      <c r="P35" s="267"/>
    </row>
    <row r="36" spans="1:16" s="340" customFormat="1" ht="15.95" customHeight="1" x14ac:dyDescent="0.2">
      <c r="B36" s="163">
        <v>8</v>
      </c>
      <c r="C36" s="168">
        <f t="shared" si="3"/>
        <v>10919</v>
      </c>
      <c r="D36" s="20"/>
      <c r="E36" s="46"/>
      <c r="F36" s="46"/>
      <c r="G36" s="46"/>
      <c r="H36" s="63"/>
      <c r="I36" s="54"/>
      <c r="J36" s="168">
        <v>8</v>
      </c>
      <c r="K36" s="168">
        <f t="shared" si="4"/>
        <v>11449</v>
      </c>
      <c r="L36" s="20"/>
      <c r="M36" s="46"/>
      <c r="N36" s="46"/>
      <c r="O36" s="46"/>
      <c r="P36" s="267"/>
    </row>
    <row r="37" spans="1:16" s="340" customFormat="1" ht="15.95" customHeight="1" x14ac:dyDescent="0.2">
      <c r="B37" s="163">
        <v>9</v>
      </c>
      <c r="C37" s="168">
        <f t="shared" si="3"/>
        <v>10947</v>
      </c>
      <c r="D37" s="20"/>
      <c r="E37" s="46"/>
      <c r="F37" s="46"/>
      <c r="G37" s="46"/>
      <c r="H37" s="63"/>
      <c r="I37" s="54"/>
      <c r="J37" s="168">
        <v>9</v>
      </c>
      <c r="K37" s="168">
        <f t="shared" si="4"/>
        <v>11477</v>
      </c>
      <c r="L37" s="20"/>
      <c r="M37" s="46"/>
      <c r="N37" s="46"/>
      <c r="O37" s="46"/>
      <c r="P37" s="267"/>
    </row>
    <row r="38" spans="1:16" s="340" customFormat="1" ht="15.95" customHeight="1" x14ac:dyDescent="0.2">
      <c r="B38" s="163">
        <v>10</v>
      </c>
      <c r="C38" s="168">
        <f t="shared" si="3"/>
        <v>10975</v>
      </c>
      <c r="D38" s="20"/>
      <c r="E38" s="46"/>
      <c r="F38" s="46"/>
      <c r="G38" s="46"/>
      <c r="H38" s="63"/>
      <c r="I38" s="54"/>
      <c r="J38" s="168">
        <v>10</v>
      </c>
      <c r="K38" s="168">
        <f t="shared" si="4"/>
        <v>11505</v>
      </c>
      <c r="L38" s="20"/>
      <c r="M38" s="46"/>
      <c r="N38" s="46"/>
      <c r="O38" s="46"/>
      <c r="P38" s="267"/>
    </row>
    <row r="39" spans="1:16" s="340" customFormat="1" ht="15.95" customHeight="1" x14ac:dyDescent="0.2">
      <c r="B39" s="163">
        <v>11</v>
      </c>
      <c r="C39" s="168">
        <f t="shared" si="3"/>
        <v>11003</v>
      </c>
      <c r="D39" s="20"/>
      <c r="E39" s="46"/>
      <c r="F39" s="46"/>
      <c r="G39" s="46"/>
      <c r="H39" s="63"/>
      <c r="I39" s="54"/>
      <c r="J39" s="168">
        <v>11</v>
      </c>
      <c r="K39" s="168">
        <f t="shared" si="4"/>
        <v>11533</v>
      </c>
      <c r="L39" s="20"/>
      <c r="M39" s="46"/>
      <c r="N39" s="46"/>
      <c r="O39" s="46"/>
      <c r="P39" s="267"/>
    </row>
    <row r="40" spans="1:16" s="340" customFormat="1" ht="15.95" customHeight="1" x14ac:dyDescent="0.2">
      <c r="B40" s="163">
        <v>12</v>
      </c>
      <c r="C40" s="168">
        <v>11031</v>
      </c>
      <c r="D40" s="20"/>
      <c r="E40" s="46"/>
      <c r="F40" s="46"/>
      <c r="G40" s="46"/>
      <c r="H40" s="63"/>
      <c r="I40" s="54"/>
      <c r="J40" s="168">
        <v>12</v>
      </c>
      <c r="K40" s="168">
        <f t="shared" si="4"/>
        <v>11561</v>
      </c>
      <c r="L40" s="20"/>
      <c r="M40" s="46"/>
      <c r="N40" s="46"/>
      <c r="O40" s="46"/>
      <c r="P40" s="267"/>
    </row>
    <row r="41" spans="1:16" s="340" customFormat="1" ht="16.5" customHeight="1" x14ac:dyDescent="0.2">
      <c r="B41" s="163">
        <v>13</v>
      </c>
      <c r="C41" s="168">
        <v>11059</v>
      </c>
      <c r="D41" s="20"/>
      <c r="E41" s="46"/>
      <c r="F41" s="46"/>
      <c r="G41" s="46"/>
      <c r="H41" s="63"/>
      <c r="I41" s="54"/>
      <c r="J41" s="168">
        <v>13</v>
      </c>
      <c r="K41" s="168">
        <f t="shared" si="4"/>
        <v>11589</v>
      </c>
      <c r="L41" s="20"/>
      <c r="M41" s="46"/>
      <c r="N41" s="46"/>
      <c r="O41" s="46"/>
      <c r="P41" s="267"/>
    </row>
    <row r="42" spans="1:16" s="340" customFormat="1" ht="16.5" customHeight="1" x14ac:dyDescent="0.2">
      <c r="B42" s="163">
        <v>14</v>
      </c>
      <c r="C42" s="168">
        <v>11087</v>
      </c>
      <c r="D42" s="20"/>
      <c r="E42" s="46"/>
      <c r="F42" s="46"/>
      <c r="G42" s="46"/>
      <c r="H42" s="63"/>
      <c r="I42" s="54"/>
      <c r="J42" s="168">
        <v>14</v>
      </c>
      <c r="K42" s="168">
        <f t="shared" si="4"/>
        <v>11617</v>
      </c>
      <c r="L42" s="20"/>
      <c r="M42" s="46"/>
      <c r="N42" s="46"/>
      <c r="O42" s="46"/>
      <c r="P42" s="267"/>
    </row>
    <row r="43" spans="1:16" s="340" customFormat="1" ht="16.5" customHeight="1" x14ac:dyDescent="0.2">
      <c r="B43" s="163">
        <v>15</v>
      </c>
      <c r="C43" s="168">
        <v>11115</v>
      </c>
      <c r="D43" s="20"/>
      <c r="E43" s="46"/>
      <c r="F43" s="46"/>
      <c r="G43" s="46"/>
      <c r="H43" s="63"/>
      <c r="I43" s="54"/>
      <c r="J43" s="168">
        <v>15</v>
      </c>
      <c r="K43" s="168">
        <f t="shared" si="4"/>
        <v>11645</v>
      </c>
      <c r="L43" s="20"/>
      <c r="M43" s="46"/>
      <c r="N43" s="46"/>
      <c r="O43" s="46"/>
      <c r="P43" s="267"/>
    </row>
    <row r="44" spans="1:16" s="340" customFormat="1" ht="15.95" customHeight="1" thickBot="1" x14ac:dyDescent="0.25">
      <c r="B44" s="165">
        <v>16</v>
      </c>
      <c r="C44" s="169">
        <v>11143</v>
      </c>
      <c r="D44" s="135"/>
      <c r="E44" s="300"/>
      <c r="F44" s="300"/>
      <c r="G44" s="300"/>
      <c r="H44" s="364"/>
      <c r="I44" s="365"/>
      <c r="J44" s="169">
        <v>16</v>
      </c>
      <c r="K44" s="169">
        <f t="shared" si="4"/>
        <v>11673</v>
      </c>
      <c r="L44" s="135"/>
      <c r="M44" s="300"/>
      <c r="N44" s="300"/>
      <c r="O44" s="300"/>
      <c r="P44" s="366"/>
    </row>
    <row r="45" spans="1:16" x14ac:dyDescent="0.2">
      <c r="A45" s="412">
        <v>3</v>
      </c>
      <c r="B45" s="83"/>
      <c r="C45" s="83"/>
      <c r="D45" s="141"/>
      <c r="E45" s="432" t="s">
        <v>188</v>
      </c>
      <c r="F45" s="433"/>
      <c r="G45" s="433" t="s">
        <v>193</v>
      </c>
      <c r="H45" s="433"/>
      <c r="I45" s="361" t="s">
        <v>194</v>
      </c>
      <c r="J45" s="433" t="s">
        <v>189</v>
      </c>
      <c r="K45" s="433"/>
      <c r="L45" s="107" t="s">
        <v>433</v>
      </c>
      <c r="M45" s="83"/>
      <c r="N45" s="83"/>
      <c r="O45" s="83"/>
      <c r="P45" s="83"/>
    </row>
    <row r="46" spans="1:16" ht="15.75" x14ac:dyDescent="0.25">
      <c r="A46" s="435"/>
      <c r="B46" s="83"/>
      <c r="C46" s="83"/>
      <c r="D46" s="142"/>
      <c r="E46" s="414" t="s">
        <v>122</v>
      </c>
      <c r="F46" s="415"/>
      <c r="G46" s="415"/>
      <c r="H46" s="415"/>
      <c r="I46" s="415"/>
      <c r="J46" s="415"/>
      <c r="K46" s="415"/>
      <c r="L46" s="417"/>
      <c r="M46" s="83"/>
      <c r="N46" s="83"/>
      <c r="O46" s="83"/>
      <c r="P46" s="83"/>
    </row>
    <row r="47" spans="1:16" ht="13.5" thickBot="1" x14ac:dyDescent="0.25">
      <c r="A47" s="413"/>
      <c r="E47" s="436" t="s">
        <v>192</v>
      </c>
      <c r="F47" s="437"/>
      <c r="G47" s="437"/>
      <c r="H47" s="437"/>
      <c r="I47" s="437"/>
      <c r="J47" s="437"/>
      <c r="K47" s="437"/>
      <c r="L47" s="438"/>
    </row>
    <row r="48" spans="1:16" ht="13.5" thickBot="1" x14ac:dyDescent="0.25">
      <c r="B48" s="92" t="s">
        <v>111</v>
      </c>
      <c r="C48" s="93" t="s">
        <v>112</v>
      </c>
      <c r="D48" s="94" t="s">
        <v>113</v>
      </c>
      <c r="E48" s="95" t="s">
        <v>114</v>
      </c>
      <c r="F48" s="95" t="s">
        <v>115</v>
      </c>
      <c r="G48" s="95" t="s">
        <v>116</v>
      </c>
      <c r="H48" s="96" t="s">
        <v>117</v>
      </c>
      <c r="I48" s="75"/>
      <c r="J48" s="92" t="s">
        <v>111</v>
      </c>
      <c r="K48" s="93" t="s">
        <v>118</v>
      </c>
      <c r="L48" s="94" t="s">
        <v>113</v>
      </c>
      <c r="M48" s="95" t="s">
        <v>114</v>
      </c>
      <c r="N48" s="95" t="s">
        <v>115</v>
      </c>
      <c r="O48" s="95" t="s">
        <v>116</v>
      </c>
      <c r="P48" s="96" t="s">
        <v>117</v>
      </c>
    </row>
    <row r="49" spans="1:16" ht="25.5" x14ac:dyDescent="0.2">
      <c r="B49" s="220">
        <v>1</v>
      </c>
      <c r="C49" s="221">
        <f>SUM(11200-505+B49*40)</f>
        <v>10735</v>
      </c>
      <c r="D49" s="66" t="s">
        <v>7</v>
      </c>
      <c r="E49" s="100"/>
      <c r="F49" s="100"/>
      <c r="G49" s="100"/>
      <c r="H49" s="185" t="s">
        <v>622</v>
      </c>
      <c r="I49" s="6"/>
      <c r="J49" s="221">
        <v>1</v>
      </c>
      <c r="K49" s="221">
        <f>SUM(11200-15+J49*40)</f>
        <v>11225</v>
      </c>
      <c r="L49" s="66" t="s">
        <v>7</v>
      </c>
      <c r="M49" s="100"/>
      <c r="N49" s="100"/>
      <c r="O49" s="100"/>
      <c r="P49" s="218" t="s">
        <v>622</v>
      </c>
    </row>
    <row r="50" spans="1:16" x14ac:dyDescent="0.2">
      <c r="B50" s="227">
        <v>2</v>
      </c>
      <c r="C50" s="230">
        <f t="shared" ref="C50:C60" si="5">SUM(11200-505+B50*40)</f>
        <v>10775</v>
      </c>
      <c r="D50" s="20"/>
      <c r="E50" s="4"/>
      <c r="F50" s="4"/>
      <c r="G50" s="4"/>
      <c r="H50" s="29" t="s">
        <v>545</v>
      </c>
      <c r="I50" s="6"/>
      <c r="J50" s="230">
        <v>2</v>
      </c>
      <c r="K50" s="230">
        <f t="shared" ref="K50:K60" si="6">SUM(11200-15+J50*40)</f>
        <v>11265</v>
      </c>
      <c r="L50" s="20"/>
      <c r="M50" s="4"/>
      <c r="N50" s="4"/>
      <c r="O50" s="4"/>
      <c r="P50" s="179" t="s">
        <v>545</v>
      </c>
    </row>
    <row r="51" spans="1:16" x14ac:dyDescent="0.2">
      <c r="B51" s="227">
        <v>3</v>
      </c>
      <c r="C51" s="230">
        <f t="shared" si="5"/>
        <v>10815</v>
      </c>
      <c r="D51" s="20"/>
      <c r="E51" s="4"/>
      <c r="F51" s="4"/>
      <c r="G51" s="4"/>
      <c r="H51" s="9"/>
      <c r="I51" s="6"/>
      <c r="J51" s="230">
        <v>3</v>
      </c>
      <c r="K51" s="230">
        <f t="shared" si="6"/>
        <v>11305</v>
      </c>
      <c r="L51" s="20"/>
      <c r="M51" s="4"/>
      <c r="N51" s="4"/>
      <c r="O51" s="4"/>
      <c r="P51" s="113"/>
    </row>
    <row r="52" spans="1:16" x14ac:dyDescent="0.2">
      <c r="B52" s="227">
        <v>4</v>
      </c>
      <c r="C52" s="230">
        <f t="shared" si="5"/>
        <v>10855</v>
      </c>
      <c r="D52" s="20"/>
      <c r="E52" s="4"/>
      <c r="F52" s="4"/>
      <c r="G52" s="4"/>
      <c r="H52" s="50" t="s">
        <v>357</v>
      </c>
      <c r="I52" s="6"/>
      <c r="J52" s="230">
        <v>4</v>
      </c>
      <c r="K52" s="230">
        <f t="shared" si="6"/>
        <v>11345</v>
      </c>
      <c r="L52" s="17"/>
      <c r="M52" s="9"/>
      <c r="N52" s="9"/>
      <c r="O52" s="9"/>
      <c r="P52" s="114" t="s">
        <v>357</v>
      </c>
    </row>
    <row r="53" spans="1:16" x14ac:dyDescent="0.2">
      <c r="B53" s="227">
        <v>5</v>
      </c>
      <c r="C53" s="168">
        <f t="shared" si="5"/>
        <v>10895</v>
      </c>
      <c r="D53" s="17"/>
      <c r="E53" s="9"/>
      <c r="F53" s="9"/>
      <c r="G53" s="9"/>
      <c r="H53" s="38"/>
      <c r="I53" s="6"/>
      <c r="J53" s="168">
        <v>5</v>
      </c>
      <c r="K53" s="168">
        <f t="shared" si="6"/>
        <v>11385</v>
      </c>
      <c r="L53" s="17"/>
      <c r="M53" s="9"/>
      <c r="N53" s="9"/>
      <c r="O53" s="9"/>
      <c r="P53" s="170"/>
    </row>
    <row r="54" spans="1:16" x14ac:dyDescent="0.2">
      <c r="B54" s="227">
        <f>SUM(B53+1)</f>
        <v>6</v>
      </c>
      <c r="C54" s="230">
        <f t="shared" si="5"/>
        <v>10935</v>
      </c>
      <c r="D54" s="17"/>
      <c r="E54" s="9"/>
      <c r="F54" s="9"/>
      <c r="G54" s="9"/>
      <c r="H54" s="9"/>
      <c r="I54" s="6"/>
      <c r="J54" s="230">
        <v>6</v>
      </c>
      <c r="K54" s="230">
        <f t="shared" si="6"/>
        <v>11425</v>
      </c>
      <c r="L54" s="17"/>
      <c r="M54" s="9"/>
      <c r="N54" s="9"/>
      <c r="O54" s="9"/>
      <c r="P54" s="113"/>
    </row>
    <row r="55" spans="1:16" x14ac:dyDescent="0.2">
      <c r="B55" s="163">
        <f>SUM(B54+1)</f>
        <v>7</v>
      </c>
      <c r="C55" s="168">
        <f t="shared" si="5"/>
        <v>10975</v>
      </c>
      <c r="D55" s="17" t="s">
        <v>7</v>
      </c>
      <c r="E55" s="9"/>
      <c r="F55" s="9"/>
      <c r="G55" s="9"/>
      <c r="H55" s="29" t="s">
        <v>328</v>
      </c>
      <c r="I55" s="6"/>
      <c r="J55" s="168">
        <v>7</v>
      </c>
      <c r="K55" s="168">
        <f t="shared" si="6"/>
        <v>11465</v>
      </c>
      <c r="L55" s="17" t="s">
        <v>7</v>
      </c>
      <c r="M55" s="9"/>
      <c r="N55" s="9"/>
      <c r="O55" s="9"/>
      <c r="P55" s="114" t="s">
        <v>329</v>
      </c>
    </row>
    <row r="56" spans="1:16" x14ac:dyDescent="0.2">
      <c r="B56" s="163">
        <f>SUM(B55+1)</f>
        <v>8</v>
      </c>
      <c r="C56" s="168">
        <f t="shared" si="5"/>
        <v>11015</v>
      </c>
      <c r="D56" s="17" t="s">
        <v>7</v>
      </c>
      <c r="E56" s="9"/>
      <c r="F56" s="9"/>
      <c r="G56" s="9"/>
      <c r="H56" s="38" t="s">
        <v>374</v>
      </c>
      <c r="I56" s="6"/>
      <c r="J56" s="168">
        <v>8</v>
      </c>
      <c r="K56" s="168">
        <f t="shared" si="6"/>
        <v>11505</v>
      </c>
      <c r="L56" s="17" t="s">
        <v>7</v>
      </c>
      <c r="M56" s="9"/>
      <c r="N56" s="9"/>
      <c r="O56" s="9"/>
      <c r="P56" s="134" t="s">
        <v>375</v>
      </c>
    </row>
    <row r="57" spans="1:16" ht="63.75" x14ac:dyDescent="0.2">
      <c r="B57" s="163">
        <f>SUM(B56+1)</f>
        <v>9</v>
      </c>
      <c r="C57" s="168">
        <f t="shared" si="5"/>
        <v>11055</v>
      </c>
      <c r="D57" s="17" t="s">
        <v>7</v>
      </c>
      <c r="E57" s="9"/>
      <c r="F57" s="9"/>
      <c r="G57" s="9"/>
      <c r="H57" s="24" t="s">
        <v>861</v>
      </c>
      <c r="I57" s="6"/>
      <c r="J57" s="168">
        <v>9</v>
      </c>
      <c r="K57" s="168">
        <f t="shared" si="6"/>
        <v>11545</v>
      </c>
      <c r="L57" s="17" t="s">
        <v>7</v>
      </c>
      <c r="M57" s="9"/>
      <c r="N57" s="9"/>
      <c r="O57" s="9"/>
      <c r="P57" s="134" t="s">
        <v>862</v>
      </c>
    </row>
    <row r="58" spans="1:16" ht="60" customHeight="1" x14ac:dyDescent="0.2">
      <c r="B58" s="163">
        <f>SUM(B57+1)</f>
        <v>10</v>
      </c>
      <c r="C58" s="168">
        <f t="shared" si="5"/>
        <v>11095</v>
      </c>
      <c r="D58" s="17" t="s">
        <v>7</v>
      </c>
      <c r="E58" s="9"/>
      <c r="F58" s="9"/>
      <c r="G58" s="9"/>
      <c r="H58" s="29" t="s">
        <v>520</v>
      </c>
      <c r="I58" s="51"/>
      <c r="J58" s="168">
        <v>10</v>
      </c>
      <c r="K58" s="168">
        <f t="shared" si="6"/>
        <v>11585</v>
      </c>
      <c r="L58" s="17" t="s">
        <v>7</v>
      </c>
      <c r="M58" s="9"/>
      <c r="N58" s="9"/>
      <c r="O58" s="9"/>
      <c r="P58" s="134" t="s">
        <v>521</v>
      </c>
    </row>
    <row r="59" spans="1:16" ht="52.5" customHeight="1" x14ac:dyDescent="0.2">
      <c r="B59" s="253">
        <v>11</v>
      </c>
      <c r="C59" s="239">
        <f t="shared" si="5"/>
        <v>11135</v>
      </c>
      <c r="D59" s="17" t="s">
        <v>7</v>
      </c>
      <c r="E59" s="9"/>
      <c r="F59" s="9"/>
      <c r="G59" s="9"/>
      <c r="H59" s="39" t="s">
        <v>780</v>
      </c>
      <c r="I59" s="6"/>
      <c r="J59" s="239">
        <v>11</v>
      </c>
      <c r="K59" s="239">
        <f t="shared" si="6"/>
        <v>11625</v>
      </c>
      <c r="L59" s="17" t="s">
        <v>7</v>
      </c>
      <c r="M59" s="9"/>
      <c r="N59" s="9"/>
      <c r="O59" s="9"/>
      <c r="P59" s="181" t="s">
        <v>780</v>
      </c>
    </row>
    <row r="60" spans="1:16" ht="38.25" customHeight="1" thickBot="1" x14ac:dyDescent="0.25">
      <c r="B60" s="254">
        <v>12</v>
      </c>
      <c r="C60" s="255">
        <f t="shared" si="5"/>
        <v>11175</v>
      </c>
      <c r="D60" s="173" t="s">
        <v>7</v>
      </c>
      <c r="E60" s="174"/>
      <c r="F60" s="174"/>
      <c r="G60" s="174"/>
      <c r="H60" s="251" t="s">
        <v>522</v>
      </c>
      <c r="I60" s="81"/>
      <c r="J60" s="255">
        <v>12</v>
      </c>
      <c r="K60" s="255">
        <f t="shared" si="6"/>
        <v>11665</v>
      </c>
      <c r="L60" s="173" t="s">
        <v>7</v>
      </c>
      <c r="M60" s="174"/>
      <c r="N60" s="174"/>
      <c r="O60" s="174"/>
      <c r="P60" s="252" t="s">
        <v>382</v>
      </c>
    </row>
    <row r="61" spans="1:16" ht="13.5" thickBot="1" x14ac:dyDescent="0.25">
      <c r="G61" s="439" t="s">
        <v>434</v>
      </c>
      <c r="H61" s="383"/>
      <c r="I61" s="383"/>
      <c r="J61" s="383"/>
      <c r="K61" s="383"/>
      <c r="L61" s="384"/>
    </row>
    <row r="62" spans="1:16" x14ac:dyDescent="0.2">
      <c r="A62" s="412">
        <v>4</v>
      </c>
      <c r="B62" s="83"/>
      <c r="C62" s="83"/>
      <c r="D62" s="141"/>
      <c r="E62" s="432" t="s">
        <v>697</v>
      </c>
      <c r="F62" s="433"/>
      <c r="G62" s="433" t="s">
        <v>699</v>
      </c>
      <c r="H62" s="433"/>
      <c r="I62" s="362" t="s">
        <v>194</v>
      </c>
      <c r="J62" s="433" t="s">
        <v>189</v>
      </c>
      <c r="K62" s="433"/>
      <c r="L62" s="107" t="s">
        <v>700</v>
      </c>
      <c r="M62" s="83"/>
      <c r="N62" s="83"/>
      <c r="O62" s="83"/>
      <c r="P62" s="83"/>
    </row>
    <row r="63" spans="1:16" ht="15.75" x14ac:dyDescent="0.25">
      <c r="A63" s="435"/>
      <c r="B63" s="83"/>
      <c r="C63" s="83"/>
      <c r="D63" s="142"/>
      <c r="E63" s="414" t="s">
        <v>140</v>
      </c>
      <c r="F63" s="415"/>
      <c r="G63" s="415"/>
      <c r="H63" s="415"/>
      <c r="I63" s="415"/>
      <c r="J63" s="415"/>
      <c r="K63" s="415"/>
      <c r="L63" s="417"/>
      <c r="M63" s="83"/>
      <c r="N63" s="83"/>
      <c r="O63" s="83"/>
      <c r="P63" s="83"/>
    </row>
    <row r="64" spans="1:16" ht="13.5" thickBot="1" x14ac:dyDescent="0.25">
      <c r="A64" s="413"/>
      <c r="E64" s="440" t="s">
        <v>701</v>
      </c>
      <c r="F64" s="437"/>
      <c r="G64" s="437"/>
      <c r="H64" s="437"/>
      <c r="I64" s="437"/>
      <c r="J64" s="437"/>
      <c r="K64" s="437"/>
      <c r="L64" s="438"/>
    </row>
    <row r="65" spans="2:16" x14ac:dyDescent="0.2">
      <c r="B65" s="187" t="s">
        <v>111</v>
      </c>
      <c r="C65" s="188" t="s">
        <v>112</v>
      </c>
      <c r="D65" s="363" t="s">
        <v>113</v>
      </c>
      <c r="E65" s="190" t="s">
        <v>114</v>
      </c>
      <c r="F65" s="190" t="s">
        <v>115</v>
      </c>
      <c r="G65" s="190" t="s">
        <v>116</v>
      </c>
      <c r="H65" s="190" t="s">
        <v>117</v>
      </c>
      <c r="I65" s="75"/>
      <c r="J65" s="188" t="s">
        <v>111</v>
      </c>
      <c r="K65" s="188" t="s">
        <v>118</v>
      </c>
      <c r="L65" s="363" t="s">
        <v>113</v>
      </c>
      <c r="M65" s="190" t="s">
        <v>114</v>
      </c>
      <c r="N65" s="190" t="s">
        <v>115</v>
      </c>
      <c r="O65" s="190" t="s">
        <v>116</v>
      </c>
      <c r="P65" s="191" t="s">
        <v>117</v>
      </c>
    </row>
    <row r="66" spans="2:16" ht="14.1" customHeight="1" x14ac:dyDescent="0.2">
      <c r="B66" s="163">
        <v>1</v>
      </c>
      <c r="C66" s="168">
        <f>SUM(11200-505+B66*28)</f>
        <v>10723</v>
      </c>
      <c r="D66" s="17"/>
      <c r="E66" s="9"/>
      <c r="F66" s="9"/>
      <c r="G66" s="9"/>
      <c r="H66" s="9"/>
      <c r="I66" s="6"/>
      <c r="J66" s="168">
        <v>1</v>
      </c>
      <c r="K66" s="168">
        <f>SUM(11200-15+J66*28)</f>
        <v>11213</v>
      </c>
      <c r="L66" s="17"/>
      <c r="M66" s="9"/>
      <c r="N66" s="9"/>
      <c r="O66" s="9"/>
      <c r="P66" s="113"/>
    </row>
    <row r="67" spans="2:16" ht="14.1" customHeight="1" x14ac:dyDescent="0.2">
      <c r="B67" s="163">
        <v>2</v>
      </c>
      <c r="C67" s="168">
        <f t="shared" ref="C67:C82" si="7">SUM(11200-505+B67*28)</f>
        <v>10751</v>
      </c>
      <c r="D67" s="17"/>
      <c r="E67" s="9"/>
      <c r="F67" s="9"/>
      <c r="G67" s="9"/>
      <c r="H67" s="9"/>
      <c r="I67" s="6"/>
      <c r="J67" s="168">
        <v>2</v>
      </c>
      <c r="K67" s="168">
        <f t="shared" ref="K67:K82" si="8">SUM(11200-15+J67*28)</f>
        <v>11241</v>
      </c>
      <c r="L67" s="17"/>
      <c r="M67" s="9"/>
      <c r="N67" s="9"/>
      <c r="O67" s="9"/>
      <c r="P67" s="113"/>
    </row>
    <row r="68" spans="2:16" ht="14.1" customHeight="1" x14ac:dyDescent="0.2">
      <c r="B68" s="163">
        <v>3</v>
      </c>
      <c r="C68" s="168">
        <f t="shared" si="7"/>
        <v>10779</v>
      </c>
      <c r="D68" s="17"/>
      <c r="E68" s="9"/>
      <c r="F68" s="9"/>
      <c r="G68" s="9"/>
      <c r="H68" s="9"/>
      <c r="I68" s="6"/>
      <c r="J68" s="168">
        <v>3</v>
      </c>
      <c r="K68" s="168">
        <f t="shared" si="8"/>
        <v>11269</v>
      </c>
      <c r="L68" s="17"/>
      <c r="M68" s="9"/>
      <c r="N68" s="9"/>
      <c r="O68" s="9"/>
      <c r="P68" s="113"/>
    </row>
    <row r="69" spans="2:16" ht="14.1" customHeight="1" x14ac:dyDescent="0.2">
      <c r="B69" s="163">
        <v>4</v>
      </c>
      <c r="C69" s="168">
        <f t="shared" si="7"/>
        <v>10807</v>
      </c>
      <c r="D69" s="17"/>
      <c r="E69" s="9"/>
      <c r="F69" s="9"/>
      <c r="G69" s="9"/>
      <c r="H69" s="9"/>
      <c r="I69" s="6"/>
      <c r="J69" s="168">
        <v>4</v>
      </c>
      <c r="K69" s="168">
        <f t="shared" si="8"/>
        <v>11297</v>
      </c>
      <c r="L69" s="17"/>
      <c r="M69" s="9"/>
      <c r="N69" s="9"/>
      <c r="O69" s="9"/>
      <c r="P69" s="113"/>
    </row>
    <row r="70" spans="2:16" ht="14.1" customHeight="1" x14ac:dyDescent="0.2">
      <c r="B70" s="163">
        <v>5</v>
      </c>
      <c r="C70" s="168">
        <f t="shared" si="7"/>
        <v>10835</v>
      </c>
      <c r="D70" s="17"/>
      <c r="E70" s="9"/>
      <c r="F70" s="9"/>
      <c r="G70" s="9"/>
      <c r="H70" s="9"/>
      <c r="I70" s="6"/>
      <c r="J70" s="168">
        <v>5</v>
      </c>
      <c r="K70" s="168">
        <f t="shared" si="8"/>
        <v>11325</v>
      </c>
      <c r="L70" s="17"/>
      <c r="M70" s="9"/>
      <c r="N70" s="9"/>
      <c r="O70" s="9"/>
      <c r="P70" s="113"/>
    </row>
    <row r="71" spans="2:16" ht="14.1" customHeight="1" x14ac:dyDescent="0.2">
      <c r="B71" s="163">
        <v>6</v>
      </c>
      <c r="C71" s="168">
        <f t="shared" si="7"/>
        <v>10863</v>
      </c>
      <c r="D71" s="17"/>
      <c r="E71" s="9"/>
      <c r="F71" s="9"/>
      <c r="G71" s="9"/>
      <c r="H71" s="9"/>
      <c r="I71" s="6"/>
      <c r="J71" s="168">
        <v>6</v>
      </c>
      <c r="K71" s="168">
        <f t="shared" si="8"/>
        <v>11353</v>
      </c>
      <c r="L71" s="17"/>
      <c r="M71" s="9"/>
      <c r="N71" s="9"/>
      <c r="O71" s="9"/>
      <c r="P71" s="113"/>
    </row>
    <row r="72" spans="2:16" ht="14.1" customHeight="1" x14ac:dyDescent="0.2">
      <c r="B72" s="163">
        <v>7</v>
      </c>
      <c r="C72" s="168">
        <f t="shared" si="7"/>
        <v>10891</v>
      </c>
      <c r="D72" s="17"/>
      <c r="E72" s="9"/>
      <c r="F72" s="9"/>
      <c r="G72" s="9"/>
      <c r="H72" s="9"/>
      <c r="I72" s="6"/>
      <c r="J72" s="168">
        <v>7</v>
      </c>
      <c r="K72" s="168">
        <f t="shared" si="8"/>
        <v>11381</v>
      </c>
      <c r="L72" s="17"/>
      <c r="M72" s="9"/>
      <c r="N72" s="9"/>
      <c r="O72" s="9"/>
      <c r="P72" s="113"/>
    </row>
    <row r="73" spans="2:16" ht="14.1" customHeight="1" x14ac:dyDescent="0.2">
      <c r="B73" s="163">
        <v>8</v>
      </c>
      <c r="C73" s="168">
        <f t="shared" si="7"/>
        <v>10919</v>
      </c>
      <c r="D73" s="17"/>
      <c r="E73" s="9"/>
      <c r="F73" s="9"/>
      <c r="G73" s="9"/>
      <c r="H73" s="9"/>
      <c r="I73" s="6"/>
      <c r="J73" s="168">
        <v>8</v>
      </c>
      <c r="K73" s="168">
        <f t="shared" si="8"/>
        <v>11409</v>
      </c>
      <c r="L73" s="17"/>
      <c r="M73" s="9"/>
      <c r="N73" s="9"/>
      <c r="O73" s="9"/>
      <c r="P73" s="113"/>
    </row>
    <row r="74" spans="2:16" ht="14.1" customHeight="1" x14ac:dyDescent="0.2">
      <c r="B74" s="163">
        <v>9</v>
      </c>
      <c r="C74" s="168">
        <f t="shared" si="7"/>
        <v>10947</v>
      </c>
      <c r="D74" s="17"/>
      <c r="E74" s="9"/>
      <c r="F74" s="9"/>
      <c r="G74" s="9"/>
      <c r="H74" s="9"/>
      <c r="I74" s="6"/>
      <c r="J74" s="168">
        <v>9</v>
      </c>
      <c r="K74" s="168">
        <f t="shared" si="8"/>
        <v>11437</v>
      </c>
      <c r="L74" s="17"/>
      <c r="M74" s="9"/>
      <c r="N74" s="9"/>
      <c r="O74" s="9"/>
      <c r="P74" s="113"/>
    </row>
    <row r="75" spans="2:16" ht="14.1" customHeight="1" x14ac:dyDescent="0.2">
      <c r="B75" s="163">
        <v>10</v>
      </c>
      <c r="C75" s="168">
        <f t="shared" si="7"/>
        <v>10975</v>
      </c>
      <c r="D75" s="17"/>
      <c r="E75" s="9"/>
      <c r="F75" s="9"/>
      <c r="G75" s="9"/>
      <c r="H75" s="9"/>
      <c r="I75" s="6"/>
      <c r="J75" s="168">
        <v>10</v>
      </c>
      <c r="K75" s="168">
        <f t="shared" si="8"/>
        <v>11465</v>
      </c>
      <c r="L75" s="17"/>
      <c r="M75" s="9"/>
      <c r="N75" s="9"/>
      <c r="O75" s="9"/>
      <c r="P75" s="113"/>
    </row>
    <row r="76" spans="2:16" ht="14.1" customHeight="1" x14ac:dyDescent="0.2">
      <c r="B76" s="163">
        <v>11</v>
      </c>
      <c r="C76" s="168">
        <f t="shared" si="7"/>
        <v>11003</v>
      </c>
      <c r="D76" s="17"/>
      <c r="E76" s="9"/>
      <c r="F76" s="9"/>
      <c r="G76" s="9"/>
      <c r="H76" s="9"/>
      <c r="I76" s="6"/>
      <c r="J76" s="168">
        <v>11</v>
      </c>
      <c r="K76" s="168">
        <f t="shared" si="8"/>
        <v>11493</v>
      </c>
      <c r="L76" s="17"/>
      <c r="M76" s="9"/>
      <c r="N76" s="9"/>
      <c r="O76" s="9"/>
      <c r="P76" s="113"/>
    </row>
    <row r="77" spans="2:16" ht="14.1" customHeight="1" x14ac:dyDescent="0.2">
      <c r="B77" s="163">
        <v>12</v>
      </c>
      <c r="C77" s="168">
        <f t="shared" si="7"/>
        <v>11031</v>
      </c>
      <c r="D77" s="17"/>
      <c r="E77" s="9"/>
      <c r="F77" s="9"/>
      <c r="G77" s="9"/>
      <c r="H77" s="9"/>
      <c r="I77" s="6"/>
      <c r="J77" s="168">
        <v>12</v>
      </c>
      <c r="K77" s="168">
        <f t="shared" si="8"/>
        <v>11521</v>
      </c>
      <c r="L77" s="17"/>
      <c r="M77" s="9"/>
      <c r="N77" s="9"/>
      <c r="O77" s="9"/>
      <c r="P77" s="113"/>
    </row>
    <row r="78" spans="2:16" ht="14.1" customHeight="1" x14ac:dyDescent="0.2">
      <c r="B78" s="163">
        <v>13</v>
      </c>
      <c r="C78" s="168">
        <f t="shared" si="7"/>
        <v>11059</v>
      </c>
      <c r="D78" s="17"/>
      <c r="E78" s="9"/>
      <c r="F78" s="9"/>
      <c r="G78" s="9"/>
      <c r="H78" s="9"/>
      <c r="I78" s="6"/>
      <c r="J78" s="168">
        <v>13</v>
      </c>
      <c r="K78" s="168">
        <f t="shared" si="8"/>
        <v>11549</v>
      </c>
      <c r="L78" s="17"/>
      <c r="M78" s="9"/>
      <c r="N78" s="9"/>
      <c r="O78" s="9"/>
      <c r="P78" s="113"/>
    </row>
    <row r="79" spans="2:16" ht="14.1" customHeight="1" x14ac:dyDescent="0.2">
      <c r="B79" s="163">
        <v>14</v>
      </c>
      <c r="C79" s="168">
        <f t="shared" si="7"/>
        <v>11087</v>
      </c>
      <c r="D79" s="17"/>
      <c r="E79" s="9"/>
      <c r="F79" s="9"/>
      <c r="G79" s="9"/>
      <c r="H79" s="9"/>
      <c r="I79" s="6"/>
      <c r="J79" s="168">
        <v>14</v>
      </c>
      <c r="K79" s="168">
        <f t="shared" si="8"/>
        <v>11577</v>
      </c>
      <c r="L79" s="17"/>
      <c r="M79" s="9"/>
      <c r="N79" s="9"/>
      <c r="O79" s="9"/>
      <c r="P79" s="113"/>
    </row>
    <row r="80" spans="2:16" ht="14.1" customHeight="1" x14ac:dyDescent="0.2">
      <c r="B80" s="163">
        <v>15</v>
      </c>
      <c r="C80" s="168">
        <f t="shared" si="7"/>
        <v>11115</v>
      </c>
      <c r="D80" s="17"/>
      <c r="E80" s="9"/>
      <c r="F80" s="9"/>
      <c r="G80" s="9"/>
      <c r="H80" s="9"/>
      <c r="I80" s="6"/>
      <c r="J80" s="168">
        <v>15</v>
      </c>
      <c r="K80" s="168">
        <f t="shared" si="8"/>
        <v>11605</v>
      </c>
      <c r="L80" s="17"/>
      <c r="M80" s="9"/>
      <c r="N80" s="9"/>
      <c r="O80" s="9"/>
      <c r="P80" s="113"/>
    </row>
    <row r="81" spans="2:16" ht="14.1" customHeight="1" x14ac:dyDescent="0.2">
      <c r="B81" s="163">
        <v>16</v>
      </c>
      <c r="C81" s="168">
        <f t="shared" si="7"/>
        <v>11143</v>
      </c>
      <c r="D81" s="17"/>
      <c r="E81" s="9"/>
      <c r="F81" s="9"/>
      <c r="G81" s="9"/>
      <c r="H81" s="9"/>
      <c r="I81" s="6"/>
      <c r="J81" s="168">
        <v>16</v>
      </c>
      <c r="K81" s="168">
        <f t="shared" si="8"/>
        <v>11633</v>
      </c>
      <c r="L81" s="17"/>
      <c r="M81" s="9"/>
      <c r="N81" s="9"/>
      <c r="O81" s="9"/>
      <c r="P81" s="113"/>
    </row>
    <row r="82" spans="2:16" ht="14.1" customHeight="1" thickBot="1" x14ac:dyDescent="0.25">
      <c r="B82" s="165">
        <v>17</v>
      </c>
      <c r="C82" s="169">
        <f t="shared" si="7"/>
        <v>11171</v>
      </c>
      <c r="D82" s="173"/>
      <c r="E82" s="174"/>
      <c r="F82" s="174"/>
      <c r="G82" s="174"/>
      <c r="H82" s="174"/>
      <c r="I82" s="81"/>
      <c r="J82" s="169">
        <v>17</v>
      </c>
      <c r="K82" s="169">
        <f t="shared" si="8"/>
        <v>11661</v>
      </c>
      <c r="L82" s="173"/>
      <c r="M82" s="174"/>
      <c r="N82" s="174"/>
      <c r="O82" s="174"/>
      <c r="P82" s="184"/>
    </row>
    <row r="83" spans="2:16" ht="14.1" customHeight="1" thickBot="1" x14ac:dyDescent="0.25">
      <c r="G83" s="439" t="s">
        <v>702</v>
      </c>
      <c r="H83" s="383"/>
      <c r="I83" s="383"/>
      <c r="J83" s="383"/>
      <c r="K83" s="383"/>
      <c r="L83" s="384"/>
    </row>
    <row r="84" spans="2:16" ht="14.1" customHeight="1" x14ac:dyDescent="0.2"/>
    <row r="85" spans="2:16" ht="14.1" customHeight="1" x14ac:dyDescent="0.2"/>
    <row r="86" spans="2:16" ht="14.1" customHeight="1" x14ac:dyDescent="0.2"/>
    <row r="87" spans="2:16" ht="14.1" customHeight="1" x14ac:dyDescent="0.2"/>
    <row r="88" spans="2:16" ht="14.1" customHeight="1" x14ac:dyDescent="0.2"/>
    <row r="89" spans="2:16" ht="14.1" customHeight="1" x14ac:dyDescent="0.2"/>
    <row r="90" spans="2:16" ht="14.1" customHeight="1" x14ac:dyDescent="0.2"/>
    <row r="91" spans="2:16" ht="14.1" customHeight="1" x14ac:dyDescent="0.2"/>
    <row r="92" spans="2:16" ht="14.1" customHeight="1" x14ac:dyDescent="0.2"/>
  </sheetData>
  <mergeCells count="28">
    <mergeCell ref="G83:L83"/>
    <mergeCell ref="E27:L27"/>
    <mergeCell ref="A62:A64"/>
    <mergeCell ref="E62:F62"/>
    <mergeCell ref="G62:H62"/>
    <mergeCell ref="J62:K62"/>
    <mergeCell ref="E63:L63"/>
    <mergeCell ref="E64:L64"/>
    <mergeCell ref="G61:L61"/>
    <mergeCell ref="E46:L46"/>
    <mergeCell ref="E6:L6"/>
    <mergeCell ref="E7:L7"/>
    <mergeCell ref="E8:L8"/>
    <mergeCell ref="E9:L9"/>
    <mergeCell ref="E12:F12"/>
    <mergeCell ref="G12:H12"/>
    <mergeCell ref="J12:K12"/>
    <mergeCell ref="J45:K45"/>
    <mergeCell ref="A45:A47"/>
    <mergeCell ref="E47:L47"/>
    <mergeCell ref="G26:H26"/>
    <mergeCell ref="J26:K26"/>
    <mergeCell ref="A26:A27"/>
    <mergeCell ref="E26:F26"/>
    <mergeCell ref="A12:A13"/>
    <mergeCell ref="E45:F45"/>
    <mergeCell ref="G45:H45"/>
    <mergeCell ref="E13:L13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89"/>
  <sheetViews>
    <sheetView topLeftCell="A13" zoomScale="93" zoomScaleNormal="93" workbookViewId="0">
      <selection activeCell="P21" sqref="P21"/>
    </sheetView>
  </sheetViews>
  <sheetFormatPr defaultRowHeight="12.75" x14ac:dyDescent="0.2"/>
  <cols>
    <col min="2" max="2" width="11.85546875" customWidth="1"/>
    <col min="3" max="3" width="19.28515625" style="16" customWidth="1"/>
    <col min="4" max="4" width="7.7109375" style="19" customWidth="1"/>
    <col min="5" max="5" width="11.85546875" customWidth="1"/>
    <col min="6" max="6" width="12.140625" customWidth="1"/>
    <col min="7" max="7" width="11.5703125" customWidth="1"/>
    <col min="8" max="8" width="35.85546875" customWidth="1"/>
    <col min="10" max="10" width="12.85546875" customWidth="1"/>
    <col min="11" max="11" width="19" style="16" customWidth="1"/>
    <col min="12" max="12" width="17.85546875" style="19" customWidth="1"/>
    <col min="14" max="14" width="12.28515625" customWidth="1"/>
    <col min="15" max="15" width="12.140625" customWidth="1"/>
    <col min="16" max="16" width="39.85546875" customWidth="1"/>
  </cols>
  <sheetData>
    <row r="5" spans="1:16" ht="13.5" thickBot="1" x14ac:dyDescent="0.25"/>
    <row r="6" spans="1:16" ht="16.5" thickBot="1" x14ac:dyDescent="0.3">
      <c r="B6" s="108"/>
      <c r="C6" s="151"/>
      <c r="D6" s="152"/>
      <c r="E6" s="153"/>
      <c r="F6" s="153"/>
      <c r="G6" s="153"/>
      <c r="H6" s="153"/>
      <c r="I6" s="153"/>
      <c r="J6" s="153"/>
      <c r="K6" s="153"/>
      <c r="L6" s="154"/>
      <c r="M6" s="109"/>
      <c r="N6" s="109"/>
      <c r="O6" s="109"/>
      <c r="P6" s="110"/>
    </row>
    <row r="7" spans="1:16" ht="15.75" x14ac:dyDescent="0.25">
      <c r="B7" s="155"/>
      <c r="C7" s="84"/>
      <c r="D7" s="90"/>
      <c r="E7" s="420" t="s">
        <v>196</v>
      </c>
      <c r="F7" s="421"/>
      <c r="G7" s="421"/>
      <c r="H7" s="421"/>
      <c r="I7" s="421"/>
      <c r="J7" s="421"/>
      <c r="K7" s="421"/>
      <c r="L7" s="422"/>
      <c r="M7" s="87"/>
      <c r="N7" s="84"/>
      <c r="O7" s="84"/>
      <c r="P7" s="156"/>
    </row>
    <row r="8" spans="1:16" ht="15.75" x14ac:dyDescent="0.25">
      <c r="B8" s="155"/>
      <c r="C8" s="84"/>
      <c r="D8" s="90"/>
      <c r="E8" s="423"/>
      <c r="F8" s="424"/>
      <c r="G8" s="424"/>
      <c r="H8" s="424"/>
      <c r="I8" s="424"/>
      <c r="J8" s="424"/>
      <c r="K8" s="424"/>
      <c r="L8" s="425"/>
      <c r="M8" s="87"/>
      <c r="N8" s="84"/>
      <c r="O8" s="84"/>
      <c r="P8" s="156"/>
    </row>
    <row r="9" spans="1:16" ht="15" x14ac:dyDescent="0.25">
      <c r="B9" s="157"/>
      <c r="C9" s="85"/>
      <c r="D9" s="86"/>
      <c r="E9" s="426" t="s">
        <v>416</v>
      </c>
      <c r="F9" s="427"/>
      <c r="G9" s="427"/>
      <c r="H9" s="427"/>
      <c r="I9" s="427"/>
      <c r="J9" s="427"/>
      <c r="K9" s="427"/>
      <c r="L9" s="428"/>
      <c r="M9" s="87"/>
      <c r="N9" s="84"/>
      <c r="O9" s="84"/>
      <c r="P9" s="156"/>
    </row>
    <row r="10" spans="1:16" ht="15.75" thickBot="1" x14ac:dyDescent="0.3">
      <c r="B10" s="143"/>
      <c r="C10" s="103"/>
      <c r="D10" s="104"/>
      <c r="E10" s="429" t="s">
        <v>197</v>
      </c>
      <c r="F10" s="430"/>
      <c r="G10" s="430"/>
      <c r="H10" s="430"/>
      <c r="I10" s="430"/>
      <c r="J10" s="430"/>
      <c r="K10" s="430"/>
      <c r="L10" s="431"/>
      <c r="M10" s="97"/>
      <c r="N10" s="91"/>
      <c r="O10" s="91"/>
      <c r="P10" s="111"/>
    </row>
    <row r="11" spans="1:16" ht="15" x14ac:dyDescent="0.25">
      <c r="B11" s="157"/>
      <c r="C11" s="85"/>
      <c r="D11" s="85"/>
      <c r="E11" s="126"/>
      <c r="F11" s="126"/>
      <c r="G11" s="126"/>
      <c r="H11" s="126"/>
      <c r="I11" s="126"/>
      <c r="J11" s="126"/>
      <c r="K11" s="126"/>
      <c r="L11" s="126"/>
      <c r="M11" s="84"/>
      <c r="N11" s="84"/>
      <c r="O11" s="84"/>
      <c r="P11" s="156"/>
    </row>
    <row r="12" spans="1:16" ht="15.75" thickBot="1" x14ac:dyDescent="0.3">
      <c r="B12" s="122"/>
      <c r="C12" s="123"/>
      <c r="D12" s="123"/>
      <c r="E12" s="158"/>
      <c r="F12" s="158"/>
      <c r="G12" s="158"/>
      <c r="H12" s="158"/>
      <c r="I12" s="158"/>
      <c r="J12" s="158"/>
      <c r="K12" s="158"/>
      <c r="L12" s="158"/>
      <c r="M12" s="159"/>
      <c r="N12" s="159"/>
      <c r="O12" s="159"/>
      <c r="P12" s="160"/>
    </row>
    <row r="13" spans="1:16" x14ac:dyDescent="0.2">
      <c r="A13" s="412">
        <v>1</v>
      </c>
      <c r="B13" s="83"/>
      <c r="C13" s="83"/>
      <c r="D13" s="141"/>
      <c r="E13" s="418" t="s">
        <v>210</v>
      </c>
      <c r="F13" s="419"/>
      <c r="G13" s="419" t="s">
        <v>212</v>
      </c>
      <c r="H13" s="419"/>
      <c r="I13" s="88" t="s">
        <v>200</v>
      </c>
      <c r="J13" s="419" t="s">
        <v>211</v>
      </c>
      <c r="K13" s="419"/>
      <c r="L13" s="89" t="s">
        <v>432</v>
      </c>
      <c r="M13" s="83"/>
      <c r="N13" s="83"/>
      <c r="O13" s="83"/>
      <c r="P13" s="83"/>
    </row>
    <row r="14" spans="1:16" ht="16.5" thickBot="1" x14ac:dyDescent="0.3">
      <c r="A14" s="413"/>
      <c r="B14" s="83"/>
      <c r="C14" s="83"/>
      <c r="D14" s="142"/>
      <c r="E14" s="414" t="s">
        <v>209</v>
      </c>
      <c r="F14" s="415"/>
      <c r="G14" s="415"/>
      <c r="H14" s="415"/>
      <c r="I14" s="415"/>
      <c r="J14" s="415"/>
      <c r="K14" s="415"/>
      <c r="L14" s="417"/>
      <c r="M14" s="83"/>
      <c r="N14" s="83"/>
      <c r="O14" s="83"/>
      <c r="P14" s="83"/>
    </row>
    <row r="15" spans="1:16" ht="13.5" thickBot="1" x14ac:dyDescent="0.25">
      <c r="B15" s="92" t="s">
        <v>111</v>
      </c>
      <c r="C15" s="94" t="s">
        <v>112</v>
      </c>
      <c r="D15" s="94" t="s">
        <v>113</v>
      </c>
      <c r="E15" s="95" t="s">
        <v>114</v>
      </c>
      <c r="F15" s="95" t="s">
        <v>115</v>
      </c>
      <c r="G15" s="95" t="s">
        <v>116</v>
      </c>
      <c r="H15" s="96" t="s">
        <v>117</v>
      </c>
      <c r="I15" s="75"/>
      <c r="J15" s="92" t="s">
        <v>111</v>
      </c>
      <c r="K15" s="94" t="s">
        <v>118</v>
      </c>
      <c r="L15" s="94" t="s">
        <v>113</v>
      </c>
      <c r="M15" s="95" t="s">
        <v>114</v>
      </c>
      <c r="N15" s="95" t="s">
        <v>115</v>
      </c>
      <c r="O15" s="95" t="s">
        <v>116</v>
      </c>
      <c r="P15" s="96" t="s">
        <v>117</v>
      </c>
    </row>
    <row r="16" spans="1:16" ht="12" customHeight="1" x14ac:dyDescent="0.2">
      <c r="B16" s="220">
        <v>1</v>
      </c>
      <c r="C16" s="221">
        <f>SUM(12996-245+B16*28)</f>
        <v>12779</v>
      </c>
      <c r="D16" s="66" t="s">
        <v>7</v>
      </c>
      <c r="E16" s="100"/>
      <c r="F16" s="100"/>
      <c r="G16" s="100"/>
      <c r="H16" s="185" t="s">
        <v>826</v>
      </c>
      <c r="I16" s="6"/>
      <c r="J16" s="221">
        <v>1</v>
      </c>
      <c r="K16" s="221">
        <f>SUM(12996+21+J16*28)</f>
        <v>13045</v>
      </c>
      <c r="L16" s="66" t="s">
        <v>7</v>
      </c>
      <c r="M16" s="100"/>
      <c r="N16" s="100"/>
      <c r="O16" s="100"/>
      <c r="P16" s="186" t="s">
        <v>826</v>
      </c>
    </row>
    <row r="17" spans="1:16" x14ac:dyDescent="0.2">
      <c r="B17" s="227">
        <v>2</v>
      </c>
      <c r="C17" s="168">
        <f t="shared" ref="C17:C22" si="0">SUM(12996-245+B17*28)</f>
        <v>12807</v>
      </c>
      <c r="D17" s="20"/>
      <c r="E17" s="4"/>
      <c r="F17" s="4"/>
      <c r="G17" s="4"/>
      <c r="H17" s="9"/>
      <c r="I17" s="6"/>
      <c r="J17" s="230">
        <v>2</v>
      </c>
      <c r="K17" s="168">
        <f t="shared" ref="K17:K22" si="1">SUM(12996+21+J17*28)</f>
        <v>13073</v>
      </c>
      <c r="L17" s="20"/>
      <c r="M17" s="4"/>
      <c r="N17" s="4"/>
      <c r="O17" s="4"/>
      <c r="P17" s="113"/>
    </row>
    <row r="18" spans="1:16" x14ac:dyDescent="0.2">
      <c r="B18" s="163">
        <v>3</v>
      </c>
      <c r="C18" s="168">
        <f t="shared" si="0"/>
        <v>12835</v>
      </c>
      <c r="D18" s="20" t="s">
        <v>7</v>
      </c>
      <c r="E18" s="4"/>
      <c r="F18" s="4"/>
      <c r="G18" s="4"/>
      <c r="H18" s="38" t="s">
        <v>550</v>
      </c>
      <c r="I18" s="6"/>
      <c r="J18" s="168">
        <v>3</v>
      </c>
      <c r="K18" s="168">
        <f t="shared" si="1"/>
        <v>13101</v>
      </c>
      <c r="L18" s="20" t="s">
        <v>7</v>
      </c>
      <c r="M18" s="4"/>
      <c r="N18" s="4"/>
      <c r="O18" s="4"/>
      <c r="P18" s="170" t="s">
        <v>551</v>
      </c>
    </row>
    <row r="19" spans="1:16" x14ac:dyDescent="0.2">
      <c r="B19" s="227">
        <v>4</v>
      </c>
      <c r="C19" s="168">
        <f t="shared" si="0"/>
        <v>12863</v>
      </c>
      <c r="D19" s="17"/>
      <c r="E19" s="9"/>
      <c r="F19" s="9"/>
      <c r="G19" s="9"/>
      <c r="H19" s="9"/>
      <c r="I19" s="6"/>
      <c r="J19" s="230">
        <v>4</v>
      </c>
      <c r="K19" s="168">
        <f t="shared" si="1"/>
        <v>13129</v>
      </c>
      <c r="L19" s="17"/>
      <c r="M19" s="9"/>
      <c r="N19" s="9"/>
      <c r="O19" s="9"/>
      <c r="P19" s="113"/>
    </row>
    <row r="20" spans="1:16" s="12" customFormat="1" x14ac:dyDescent="0.2">
      <c r="B20" s="227">
        <v>5</v>
      </c>
      <c r="C20" s="168">
        <f t="shared" si="0"/>
        <v>12891</v>
      </c>
      <c r="D20" s="20" t="s">
        <v>7</v>
      </c>
      <c r="E20" s="8"/>
      <c r="F20" s="8"/>
      <c r="G20" s="8"/>
      <c r="H20" s="328" t="s">
        <v>878</v>
      </c>
      <c r="I20" s="368"/>
      <c r="J20" s="230">
        <v>5</v>
      </c>
      <c r="K20" s="168">
        <f t="shared" si="1"/>
        <v>13157</v>
      </c>
      <c r="L20" s="20" t="s">
        <v>7</v>
      </c>
      <c r="M20" s="8"/>
      <c r="N20" s="8"/>
      <c r="O20" s="8"/>
      <c r="P20" s="369" t="s">
        <v>879</v>
      </c>
    </row>
    <row r="21" spans="1:16" ht="38.25" x14ac:dyDescent="0.2">
      <c r="B21" s="287">
        <v>6</v>
      </c>
      <c r="C21" s="259">
        <f t="shared" si="0"/>
        <v>12919</v>
      </c>
      <c r="D21" s="72" t="s">
        <v>7</v>
      </c>
      <c r="E21" s="64"/>
      <c r="F21" s="64"/>
      <c r="G21" s="64"/>
      <c r="H21" s="24" t="s">
        <v>880</v>
      </c>
      <c r="I21" s="6"/>
      <c r="J21" s="259">
        <v>6</v>
      </c>
      <c r="K21" s="259">
        <f t="shared" si="1"/>
        <v>13185</v>
      </c>
      <c r="L21" s="72" t="s">
        <v>7</v>
      </c>
      <c r="M21" s="64"/>
      <c r="N21" s="64"/>
      <c r="O21" s="64"/>
      <c r="P21" s="134" t="s">
        <v>880</v>
      </c>
    </row>
    <row r="22" spans="1:16" ht="13.5" thickBot="1" x14ac:dyDescent="0.25">
      <c r="B22" s="228">
        <v>7</v>
      </c>
      <c r="C22" s="169">
        <f t="shared" si="0"/>
        <v>12947</v>
      </c>
      <c r="D22" s="173" t="s">
        <v>7</v>
      </c>
      <c r="E22" s="174"/>
      <c r="F22" s="174"/>
      <c r="G22" s="174"/>
      <c r="H22" s="175" t="s">
        <v>515</v>
      </c>
      <c r="I22" s="81"/>
      <c r="J22" s="231">
        <v>7</v>
      </c>
      <c r="K22" s="169">
        <f t="shared" si="1"/>
        <v>13213</v>
      </c>
      <c r="L22" s="173" t="s">
        <v>7</v>
      </c>
      <c r="M22" s="174"/>
      <c r="N22" s="174"/>
      <c r="O22" s="174"/>
      <c r="P22" s="176" t="s">
        <v>515</v>
      </c>
    </row>
    <row r="23" spans="1:16" x14ac:dyDescent="0.2">
      <c r="A23" s="412">
        <v>2</v>
      </c>
      <c r="B23" s="83"/>
      <c r="C23" s="83"/>
      <c r="D23" s="141"/>
      <c r="E23" s="418" t="s">
        <v>198</v>
      </c>
      <c r="F23" s="419"/>
      <c r="G23" s="419" t="s">
        <v>199</v>
      </c>
      <c r="H23" s="419"/>
      <c r="I23" s="88" t="s">
        <v>200</v>
      </c>
      <c r="J23" s="419" t="s">
        <v>211</v>
      </c>
      <c r="K23" s="419"/>
      <c r="L23" s="89" t="s">
        <v>126</v>
      </c>
      <c r="M23" s="83"/>
      <c r="N23" s="83"/>
      <c r="O23" s="83"/>
      <c r="P23" s="83"/>
    </row>
    <row r="24" spans="1:16" ht="16.5" thickBot="1" x14ac:dyDescent="0.3">
      <c r="A24" s="413"/>
      <c r="B24" s="83"/>
      <c r="C24" s="83"/>
      <c r="D24" s="142"/>
      <c r="E24" s="414" t="s">
        <v>140</v>
      </c>
      <c r="F24" s="415"/>
      <c r="G24" s="415"/>
      <c r="H24" s="415"/>
      <c r="I24" s="415"/>
      <c r="J24" s="415"/>
      <c r="K24" s="415"/>
      <c r="L24" s="417"/>
      <c r="M24" s="83"/>
      <c r="N24" s="83"/>
      <c r="O24" s="83"/>
      <c r="P24" s="83"/>
    </row>
    <row r="25" spans="1:16" ht="13.5" thickBot="1" x14ac:dyDescent="0.25">
      <c r="B25" s="92" t="s">
        <v>111</v>
      </c>
      <c r="C25" s="94" t="s">
        <v>112</v>
      </c>
      <c r="D25" s="94" t="s">
        <v>113</v>
      </c>
      <c r="E25" s="95" t="s">
        <v>114</v>
      </c>
      <c r="F25" s="95" t="s">
        <v>115</v>
      </c>
      <c r="G25" s="95" t="s">
        <v>116</v>
      </c>
      <c r="H25" s="96" t="s">
        <v>117</v>
      </c>
      <c r="I25" s="75"/>
      <c r="J25" s="92" t="s">
        <v>111</v>
      </c>
      <c r="K25" s="94" t="s">
        <v>118</v>
      </c>
      <c r="L25" s="94" t="s">
        <v>113</v>
      </c>
      <c r="M25" s="95" t="s">
        <v>114</v>
      </c>
      <c r="N25" s="95" t="s">
        <v>115</v>
      </c>
      <c r="O25" s="95" t="s">
        <v>116</v>
      </c>
      <c r="P25" s="96" t="s">
        <v>117</v>
      </c>
    </row>
    <row r="26" spans="1:16" ht="145.5" customHeight="1" x14ac:dyDescent="0.2">
      <c r="B26" s="220">
        <v>1</v>
      </c>
      <c r="C26" s="221">
        <f>SUM(12996-259+B26*28)</f>
        <v>12765</v>
      </c>
      <c r="D26" s="66" t="s">
        <v>7</v>
      </c>
      <c r="E26" s="100"/>
      <c r="F26" s="100"/>
      <c r="G26" s="100"/>
      <c r="H26" s="217" t="s">
        <v>727</v>
      </c>
      <c r="I26" s="6"/>
      <c r="J26" s="221">
        <v>1</v>
      </c>
      <c r="K26" s="221">
        <f>SUM(12996+7+J26*28)</f>
        <v>13031</v>
      </c>
      <c r="L26" s="66" t="s">
        <v>7</v>
      </c>
      <c r="M26" s="100"/>
      <c r="N26" s="100"/>
      <c r="O26" s="100"/>
      <c r="P26" s="218" t="s">
        <v>726</v>
      </c>
    </row>
    <row r="27" spans="1:16" s="23" customFormat="1" ht="207" customHeight="1" x14ac:dyDescent="0.2">
      <c r="B27" s="163">
        <v>2</v>
      </c>
      <c r="C27" s="168">
        <f t="shared" ref="C27:C33" si="2">SUM(12996-259+B27*28)</f>
        <v>12793</v>
      </c>
      <c r="D27" s="20" t="s">
        <v>7</v>
      </c>
      <c r="E27" s="25"/>
      <c r="F27" s="25"/>
      <c r="G27" s="25"/>
      <c r="H27" s="24" t="s">
        <v>737</v>
      </c>
      <c r="I27" s="133"/>
      <c r="J27" s="168">
        <v>2</v>
      </c>
      <c r="K27" s="168">
        <f t="shared" ref="K27:K33" si="3">SUM(12996+7+J27*28)</f>
        <v>13059</v>
      </c>
      <c r="L27" s="20" t="s">
        <v>7</v>
      </c>
      <c r="M27" s="25"/>
      <c r="N27" s="25"/>
      <c r="O27" s="25"/>
      <c r="P27" s="134" t="s">
        <v>736</v>
      </c>
    </row>
    <row r="28" spans="1:16" ht="52.5" customHeight="1" x14ac:dyDescent="0.2">
      <c r="B28" s="227">
        <v>3</v>
      </c>
      <c r="C28" s="168">
        <f t="shared" si="2"/>
        <v>12821</v>
      </c>
      <c r="D28" s="20" t="s">
        <v>7</v>
      </c>
      <c r="E28" s="4"/>
      <c r="F28" s="4"/>
      <c r="G28" s="4"/>
      <c r="H28" s="38" t="s">
        <v>764</v>
      </c>
      <c r="I28" s="6"/>
      <c r="J28" s="230">
        <v>3</v>
      </c>
      <c r="K28" s="168">
        <f t="shared" si="3"/>
        <v>13087</v>
      </c>
      <c r="L28" s="20" t="s">
        <v>7</v>
      </c>
      <c r="M28" s="4"/>
      <c r="N28" s="4"/>
      <c r="O28" s="4"/>
      <c r="P28" s="170" t="s">
        <v>765</v>
      </c>
    </row>
    <row r="29" spans="1:16" s="23" customFormat="1" ht="51" x14ac:dyDescent="0.2">
      <c r="B29" s="163">
        <v>4</v>
      </c>
      <c r="C29" s="168">
        <f t="shared" si="2"/>
        <v>12849</v>
      </c>
      <c r="D29" s="20" t="s">
        <v>7</v>
      </c>
      <c r="E29" s="25"/>
      <c r="F29" s="25"/>
      <c r="G29" s="25"/>
      <c r="H29" s="24" t="s">
        <v>498</v>
      </c>
      <c r="I29" s="133"/>
      <c r="J29" s="168">
        <v>4</v>
      </c>
      <c r="K29" s="168">
        <f t="shared" si="3"/>
        <v>13115</v>
      </c>
      <c r="L29" s="17" t="s">
        <v>7</v>
      </c>
      <c r="M29" s="22"/>
      <c r="N29" s="22"/>
      <c r="O29" s="22"/>
      <c r="P29" s="134" t="s">
        <v>499</v>
      </c>
    </row>
    <row r="30" spans="1:16" ht="168" customHeight="1" x14ac:dyDescent="0.2">
      <c r="B30" s="163">
        <v>5</v>
      </c>
      <c r="C30" s="168">
        <f t="shared" si="2"/>
        <v>12877</v>
      </c>
      <c r="D30" s="17" t="s">
        <v>7</v>
      </c>
      <c r="E30" s="9"/>
      <c r="F30" s="9"/>
      <c r="G30" s="9"/>
      <c r="H30" s="39" t="s">
        <v>705</v>
      </c>
      <c r="I30" s="6"/>
      <c r="J30" s="168">
        <v>5</v>
      </c>
      <c r="K30" s="168">
        <f t="shared" si="3"/>
        <v>13143</v>
      </c>
      <c r="L30" s="17" t="s">
        <v>7</v>
      </c>
      <c r="M30" s="9"/>
      <c r="N30" s="9"/>
      <c r="O30" s="9"/>
      <c r="P30" s="181" t="s">
        <v>706</v>
      </c>
    </row>
    <row r="31" spans="1:16" s="23" customFormat="1" ht="63.75" x14ac:dyDescent="0.2">
      <c r="B31" s="163">
        <v>6</v>
      </c>
      <c r="C31" s="168">
        <f t="shared" si="2"/>
        <v>12905</v>
      </c>
      <c r="D31" s="17" t="s">
        <v>7</v>
      </c>
      <c r="E31" s="22"/>
      <c r="F31" s="22"/>
      <c r="G31" s="22"/>
      <c r="H31" s="24" t="s">
        <v>800</v>
      </c>
      <c r="I31" s="133"/>
      <c r="J31" s="168">
        <v>6</v>
      </c>
      <c r="K31" s="168">
        <f t="shared" si="3"/>
        <v>13171</v>
      </c>
      <c r="L31" s="17" t="s">
        <v>7</v>
      </c>
      <c r="M31" s="22"/>
      <c r="N31" s="22"/>
      <c r="O31" s="22"/>
      <c r="P31" s="134" t="s">
        <v>801</v>
      </c>
    </row>
    <row r="32" spans="1:16" ht="201" customHeight="1" x14ac:dyDescent="0.2">
      <c r="B32" s="163">
        <v>7</v>
      </c>
      <c r="C32" s="168">
        <f>SUM(12996-259+B32*28)</f>
        <v>12933</v>
      </c>
      <c r="D32" s="17" t="s">
        <v>7</v>
      </c>
      <c r="E32" s="9"/>
      <c r="F32" s="9"/>
      <c r="G32" s="9"/>
      <c r="H32" s="39" t="s">
        <v>794</v>
      </c>
      <c r="I32" s="6"/>
      <c r="J32" s="168">
        <v>7</v>
      </c>
      <c r="K32" s="168">
        <f>SUM(12996+7+J32*28)</f>
        <v>13199</v>
      </c>
      <c r="L32" s="17" t="s">
        <v>7</v>
      </c>
      <c r="M32" s="9"/>
      <c r="N32" s="9"/>
      <c r="O32" s="9"/>
      <c r="P32" s="181" t="s">
        <v>795</v>
      </c>
    </row>
    <row r="33" spans="1:16" s="23" customFormat="1" ht="57" customHeight="1" thickBot="1" x14ac:dyDescent="0.25">
      <c r="B33" s="165">
        <v>8</v>
      </c>
      <c r="C33" s="169">
        <f t="shared" si="2"/>
        <v>12961</v>
      </c>
      <c r="D33" s="173" t="s">
        <v>7</v>
      </c>
      <c r="E33" s="234"/>
      <c r="F33" s="234"/>
      <c r="G33" s="234"/>
      <c r="H33" s="137" t="s">
        <v>543</v>
      </c>
      <c r="I33" s="138"/>
      <c r="J33" s="169">
        <v>8</v>
      </c>
      <c r="K33" s="169">
        <f t="shared" si="3"/>
        <v>13227</v>
      </c>
      <c r="L33" s="173" t="s">
        <v>7</v>
      </c>
      <c r="M33" s="234"/>
      <c r="N33" s="234"/>
      <c r="O33" s="234"/>
      <c r="P33" s="140" t="s">
        <v>544</v>
      </c>
    </row>
    <row r="34" spans="1:16" x14ac:dyDescent="0.2">
      <c r="A34" s="412">
        <v>3</v>
      </c>
      <c r="B34" s="83"/>
      <c r="C34" s="83"/>
      <c r="D34" s="141"/>
      <c r="E34" s="418" t="s">
        <v>201</v>
      </c>
      <c r="F34" s="419"/>
      <c r="G34" s="419" t="s">
        <v>202</v>
      </c>
      <c r="H34" s="419"/>
      <c r="I34" s="88" t="s">
        <v>200</v>
      </c>
      <c r="J34" s="419" t="s">
        <v>211</v>
      </c>
      <c r="K34" s="419"/>
      <c r="L34" s="89" t="s">
        <v>138</v>
      </c>
      <c r="M34" s="83"/>
      <c r="N34" s="83"/>
      <c r="O34" s="83"/>
      <c r="P34" s="83"/>
    </row>
    <row r="35" spans="1:16" ht="16.5" thickBot="1" x14ac:dyDescent="0.3">
      <c r="A35" s="413"/>
      <c r="B35" s="83"/>
      <c r="C35" s="83"/>
      <c r="D35" s="142"/>
      <c r="E35" s="414" t="s">
        <v>144</v>
      </c>
      <c r="F35" s="415"/>
      <c r="G35" s="415"/>
      <c r="H35" s="415"/>
      <c r="I35" s="415"/>
      <c r="J35" s="415"/>
      <c r="K35" s="415"/>
      <c r="L35" s="417"/>
      <c r="M35" s="83"/>
      <c r="N35" s="83"/>
      <c r="O35" s="83"/>
      <c r="P35" s="83"/>
    </row>
    <row r="36" spans="1:16" ht="13.5" thickBot="1" x14ac:dyDescent="0.25">
      <c r="B36" s="92" t="s">
        <v>111</v>
      </c>
      <c r="C36" s="94" t="s">
        <v>112</v>
      </c>
      <c r="D36" s="94" t="s">
        <v>113</v>
      </c>
      <c r="E36" s="95" t="s">
        <v>114</v>
      </c>
      <c r="F36" s="95" t="s">
        <v>115</v>
      </c>
      <c r="G36" s="95" t="s">
        <v>116</v>
      </c>
      <c r="H36" s="96" t="s">
        <v>117</v>
      </c>
      <c r="I36" s="75"/>
      <c r="J36" s="92" t="s">
        <v>111</v>
      </c>
      <c r="K36" s="94" t="s">
        <v>118</v>
      </c>
      <c r="L36" s="94" t="s">
        <v>113</v>
      </c>
      <c r="M36" s="95" t="s">
        <v>114</v>
      </c>
      <c r="N36" s="95" t="s">
        <v>115</v>
      </c>
      <c r="O36" s="95" t="s">
        <v>116</v>
      </c>
      <c r="P36" s="96" t="s">
        <v>117</v>
      </c>
    </row>
    <row r="37" spans="1:16" x14ac:dyDescent="0.2">
      <c r="B37" s="226">
        <v>1</v>
      </c>
      <c r="C37" s="221">
        <f>SUM(12996-252+B37*14)</f>
        <v>12758</v>
      </c>
      <c r="D37" s="66"/>
      <c r="E37" s="100"/>
      <c r="F37" s="100"/>
      <c r="G37" s="100"/>
      <c r="H37" s="101"/>
      <c r="I37" s="6"/>
      <c r="J37" s="229">
        <v>1</v>
      </c>
      <c r="K37" s="221">
        <f>SUM(12996+14+J37*14)</f>
        <v>13024</v>
      </c>
      <c r="L37" s="66"/>
      <c r="M37" s="100"/>
      <c r="N37" s="100"/>
      <c r="O37" s="100"/>
      <c r="P37" s="112"/>
    </row>
    <row r="38" spans="1:16" x14ac:dyDescent="0.2">
      <c r="B38" s="227">
        <v>2</v>
      </c>
      <c r="C38" s="168">
        <f t="shared" ref="C38:C52" si="4">SUM(12996-252+B38*14)</f>
        <v>12772</v>
      </c>
      <c r="D38" s="20"/>
      <c r="E38" s="4"/>
      <c r="F38" s="4"/>
      <c r="G38" s="4"/>
      <c r="H38" s="9"/>
      <c r="I38" s="6"/>
      <c r="J38" s="230">
        <v>2</v>
      </c>
      <c r="K38" s="168">
        <f t="shared" ref="K38:K52" si="5">SUM(12996+14+J38*14)</f>
        <v>13038</v>
      </c>
      <c r="L38" s="20"/>
      <c r="M38" s="4"/>
      <c r="N38" s="4"/>
      <c r="O38" s="4"/>
      <c r="P38" s="113"/>
    </row>
    <row r="39" spans="1:16" x14ac:dyDescent="0.2">
      <c r="B39" s="227">
        <v>3</v>
      </c>
      <c r="C39" s="168">
        <f t="shared" si="4"/>
        <v>12786</v>
      </c>
      <c r="D39" s="20"/>
      <c r="E39" s="4"/>
      <c r="F39" s="4"/>
      <c r="G39" s="4"/>
      <c r="H39" s="9"/>
      <c r="I39" s="6"/>
      <c r="J39" s="230">
        <v>3</v>
      </c>
      <c r="K39" s="168">
        <f t="shared" si="5"/>
        <v>13052</v>
      </c>
      <c r="L39" s="20"/>
      <c r="M39" s="4"/>
      <c r="N39" s="4"/>
      <c r="O39" s="4"/>
      <c r="P39" s="113"/>
    </row>
    <row r="40" spans="1:16" x14ac:dyDescent="0.2">
      <c r="B40" s="227">
        <v>4</v>
      </c>
      <c r="C40" s="168">
        <f t="shared" si="4"/>
        <v>12800</v>
      </c>
      <c r="D40" s="20"/>
      <c r="E40" s="4"/>
      <c r="F40" s="4"/>
      <c r="G40" s="4"/>
      <c r="H40" s="9"/>
      <c r="I40" s="6"/>
      <c r="J40" s="230">
        <v>4</v>
      </c>
      <c r="K40" s="168">
        <f t="shared" si="5"/>
        <v>13066</v>
      </c>
      <c r="L40" s="17"/>
      <c r="M40" s="9"/>
      <c r="N40" s="9"/>
      <c r="O40" s="9"/>
      <c r="P40" s="113"/>
    </row>
    <row r="41" spans="1:16" x14ac:dyDescent="0.2">
      <c r="B41" s="227">
        <v>5</v>
      </c>
      <c r="C41" s="168">
        <f t="shared" si="4"/>
        <v>12814</v>
      </c>
      <c r="D41" s="17"/>
      <c r="E41" s="9"/>
      <c r="F41" s="9"/>
      <c r="G41" s="9"/>
      <c r="H41" s="9"/>
      <c r="I41" s="6"/>
      <c r="J41" s="230">
        <v>5</v>
      </c>
      <c r="K41" s="168">
        <f t="shared" si="5"/>
        <v>13080</v>
      </c>
      <c r="L41" s="17"/>
      <c r="M41" s="9"/>
      <c r="N41" s="9"/>
      <c r="O41" s="9"/>
      <c r="P41" s="113"/>
    </row>
    <row r="42" spans="1:16" x14ac:dyDescent="0.2">
      <c r="B42" s="227">
        <v>6</v>
      </c>
      <c r="C42" s="168">
        <f t="shared" si="4"/>
        <v>12828</v>
      </c>
      <c r="D42" s="17"/>
      <c r="E42" s="9"/>
      <c r="F42" s="9"/>
      <c r="G42" s="9"/>
      <c r="H42" s="9"/>
      <c r="I42" s="6"/>
      <c r="J42" s="230">
        <v>6</v>
      </c>
      <c r="K42" s="168">
        <f t="shared" si="5"/>
        <v>13094</v>
      </c>
      <c r="L42" s="17"/>
      <c r="M42" s="9"/>
      <c r="N42" s="9"/>
      <c r="O42" s="9"/>
      <c r="P42" s="113"/>
    </row>
    <row r="43" spans="1:16" x14ac:dyDescent="0.2">
      <c r="B43" s="227">
        <v>7</v>
      </c>
      <c r="C43" s="168">
        <f t="shared" si="4"/>
        <v>12842</v>
      </c>
      <c r="D43" s="17"/>
      <c r="E43" s="9"/>
      <c r="F43" s="9"/>
      <c r="G43" s="9"/>
      <c r="H43" s="9"/>
      <c r="I43" s="6"/>
      <c r="J43" s="230">
        <v>7</v>
      </c>
      <c r="K43" s="168">
        <f t="shared" si="5"/>
        <v>13108</v>
      </c>
      <c r="L43" s="17"/>
      <c r="M43" s="9"/>
      <c r="N43" s="9"/>
      <c r="O43" s="9"/>
      <c r="P43" s="113"/>
    </row>
    <row r="44" spans="1:16" x14ac:dyDescent="0.2">
      <c r="B44" s="163">
        <v>8</v>
      </c>
      <c r="C44" s="168">
        <f t="shared" si="4"/>
        <v>12856</v>
      </c>
      <c r="D44" s="17"/>
      <c r="E44" s="9"/>
      <c r="F44" s="9"/>
      <c r="G44" s="9"/>
      <c r="H44" s="29"/>
      <c r="I44" s="6"/>
      <c r="J44" s="168">
        <v>8</v>
      </c>
      <c r="K44" s="168">
        <f t="shared" si="5"/>
        <v>13122</v>
      </c>
      <c r="L44" s="17"/>
      <c r="M44" s="9"/>
      <c r="N44" s="9"/>
      <c r="O44" s="9"/>
      <c r="P44" s="179"/>
    </row>
    <row r="45" spans="1:16" ht="38.25" x14ac:dyDescent="0.2">
      <c r="B45" s="163">
        <v>9</v>
      </c>
      <c r="C45" s="168">
        <f t="shared" si="4"/>
        <v>12870</v>
      </c>
      <c r="D45" s="17" t="s">
        <v>7</v>
      </c>
      <c r="E45" s="9"/>
      <c r="F45" s="9"/>
      <c r="G45" s="9"/>
      <c r="H45" s="38" t="s">
        <v>628</v>
      </c>
      <c r="I45" s="6"/>
      <c r="J45" s="168">
        <v>9</v>
      </c>
      <c r="K45" s="168">
        <f t="shared" si="5"/>
        <v>13136</v>
      </c>
      <c r="L45" s="17" t="s">
        <v>7</v>
      </c>
      <c r="M45" s="9"/>
      <c r="N45" s="9"/>
      <c r="O45" s="9"/>
      <c r="P45" s="38" t="s">
        <v>628</v>
      </c>
    </row>
    <row r="46" spans="1:16" ht="15" customHeight="1" x14ac:dyDescent="0.2">
      <c r="B46" s="227">
        <v>10</v>
      </c>
      <c r="C46" s="168">
        <f t="shared" si="4"/>
        <v>12884</v>
      </c>
      <c r="D46" s="17" t="s">
        <v>7</v>
      </c>
      <c r="E46" s="9"/>
      <c r="F46" s="9"/>
      <c r="G46" s="9"/>
      <c r="H46" s="29" t="s">
        <v>330</v>
      </c>
      <c r="I46" s="6"/>
      <c r="J46" s="230">
        <v>10</v>
      </c>
      <c r="K46" s="168">
        <f t="shared" si="5"/>
        <v>13150</v>
      </c>
      <c r="L46" s="17" t="s">
        <v>7</v>
      </c>
      <c r="M46" s="9"/>
      <c r="N46" s="9"/>
      <c r="O46" s="9"/>
      <c r="P46" s="179" t="s">
        <v>330</v>
      </c>
    </row>
    <row r="47" spans="1:16" x14ac:dyDescent="0.2">
      <c r="B47" s="227">
        <v>11</v>
      </c>
      <c r="C47" s="168">
        <f t="shared" si="4"/>
        <v>12898</v>
      </c>
      <c r="D47" s="17"/>
      <c r="E47" s="9"/>
      <c r="F47" s="9"/>
      <c r="G47" s="9"/>
      <c r="H47" s="9"/>
      <c r="I47" s="6"/>
      <c r="J47" s="230">
        <v>11</v>
      </c>
      <c r="K47" s="168">
        <f t="shared" si="5"/>
        <v>13164</v>
      </c>
      <c r="L47" s="17"/>
      <c r="M47" s="9"/>
      <c r="N47" s="9"/>
      <c r="O47" s="9"/>
      <c r="P47" s="113"/>
    </row>
    <row r="48" spans="1:16" x14ac:dyDescent="0.2">
      <c r="B48" s="227">
        <v>12</v>
      </c>
      <c r="C48" s="168">
        <f t="shared" si="4"/>
        <v>12912</v>
      </c>
      <c r="D48" s="17"/>
      <c r="E48" s="9"/>
      <c r="F48" s="9"/>
      <c r="G48" s="9"/>
      <c r="H48" s="9"/>
      <c r="I48" s="6"/>
      <c r="J48" s="230">
        <v>12</v>
      </c>
      <c r="K48" s="168">
        <f t="shared" si="5"/>
        <v>13178</v>
      </c>
      <c r="L48" s="17"/>
      <c r="M48" s="9"/>
      <c r="N48" s="9"/>
      <c r="O48" s="9"/>
      <c r="P48" s="113"/>
    </row>
    <row r="49" spans="1:16" x14ac:dyDescent="0.2">
      <c r="B49" s="227">
        <v>13</v>
      </c>
      <c r="C49" s="168">
        <f t="shared" si="4"/>
        <v>12926</v>
      </c>
      <c r="D49" s="17"/>
      <c r="E49" s="9"/>
      <c r="F49" s="9"/>
      <c r="G49" s="9"/>
      <c r="H49" s="50" t="s">
        <v>545</v>
      </c>
      <c r="I49" s="6"/>
      <c r="J49" s="230">
        <v>13</v>
      </c>
      <c r="K49" s="168">
        <f t="shared" si="5"/>
        <v>13192</v>
      </c>
      <c r="L49" s="17"/>
      <c r="M49" s="9"/>
      <c r="N49" s="9"/>
      <c r="O49" s="9"/>
      <c r="P49" s="114" t="s">
        <v>545</v>
      </c>
    </row>
    <row r="50" spans="1:16" ht="38.25" x14ac:dyDescent="0.2">
      <c r="B50" s="227">
        <v>14</v>
      </c>
      <c r="C50" s="168">
        <f t="shared" si="4"/>
        <v>12940</v>
      </c>
      <c r="D50" s="17" t="s">
        <v>7</v>
      </c>
      <c r="E50" s="9"/>
      <c r="F50" s="9"/>
      <c r="G50" s="9"/>
      <c r="H50" s="29" t="s">
        <v>781</v>
      </c>
      <c r="I50" s="6"/>
      <c r="J50" s="230">
        <v>14</v>
      </c>
      <c r="K50" s="168">
        <f t="shared" si="5"/>
        <v>13206</v>
      </c>
      <c r="L50" s="17" t="s">
        <v>7</v>
      </c>
      <c r="M50" s="9"/>
      <c r="N50" s="9"/>
      <c r="O50" s="9"/>
      <c r="P50" s="179" t="s">
        <v>782</v>
      </c>
    </row>
    <row r="51" spans="1:16" x14ac:dyDescent="0.2">
      <c r="B51" s="227">
        <v>15</v>
      </c>
      <c r="C51" s="168">
        <f t="shared" si="4"/>
        <v>12954</v>
      </c>
      <c r="D51" s="17"/>
      <c r="E51" s="9"/>
      <c r="F51" s="9"/>
      <c r="G51" s="9"/>
      <c r="H51" s="9"/>
      <c r="I51" s="6"/>
      <c r="J51" s="230">
        <v>15</v>
      </c>
      <c r="K51" s="168">
        <f t="shared" si="5"/>
        <v>13220</v>
      </c>
      <c r="L51" s="17"/>
      <c r="M51" s="9"/>
      <c r="N51" s="9"/>
      <c r="O51" s="9"/>
      <c r="P51" s="113"/>
    </row>
    <row r="52" spans="1:16" ht="13.5" thickBot="1" x14ac:dyDescent="0.25">
      <c r="B52" s="228">
        <v>16</v>
      </c>
      <c r="C52" s="169">
        <f t="shared" si="4"/>
        <v>12968</v>
      </c>
      <c r="D52" s="173"/>
      <c r="E52" s="174"/>
      <c r="F52" s="174"/>
      <c r="G52" s="174"/>
      <c r="H52" s="174"/>
      <c r="I52" s="81"/>
      <c r="J52" s="231">
        <v>16</v>
      </c>
      <c r="K52" s="169">
        <f t="shared" si="5"/>
        <v>13234</v>
      </c>
      <c r="L52" s="173"/>
      <c r="M52" s="174"/>
      <c r="N52" s="174"/>
      <c r="O52" s="174"/>
      <c r="P52" s="184"/>
    </row>
    <row r="53" spans="1:16" x14ac:dyDescent="0.2">
      <c r="A53" s="412">
        <v>4</v>
      </c>
      <c r="B53" s="83"/>
      <c r="C53" s="83"/>
      <c r="D53" s="141"/>
      <c r="E53" s="432" t="s">
        <v>203</v>
      </c>
      <c r="F53" s="433"/>
      <c r="G53" s="433" t="s">
        <v>204</v>
      </c>
      <c r="H53" s="433"/>
      <c r="I53" s="106" t="s">
        <v>200</v>
      </c>
      <c r="J53" s="433" t="s">
        <v>211</v>
      </c>
      <c r="K53" s="433"/>
      <c r="L53" s="107" t="s">
        <v>435</v>
      </c>
      <c r="M53" s="83"/>
      <c r="N53" s="83"/>
      <c r="O53" s="83"/>
      <c r="P53" s="83"/>
    </row>
    <row r="54" spans="1:16" ht="16.5" thickBot="1" x14ac:dyDescent="0.3">
      <c r="A54" s="413"/>
      <c r="B54" s="83"/>
      <c r="C54" s="83"/>
      <c r="D54" s="142"/>
      <c r="E54" s="414" t="s">
        <v>147</v>
      </c>
      <c r="F54" s="415"/>
      <c r="G54" s="415"/>
      <c r="H54" s="415"/>
      <c r="I54" s="415"/>
      <c r="J54" s="415"/>
      <c r="K54" s="415"/>
      <c r="L54" s="417"/>
      <c r="M54" s="83"/>
      <c r="N54" s="83"/>
      <c r="O54" s="83"/>
      <c r="P54" s="83"/>
    </row>
    <row r="55" spans="1:16" ht="13.5" thickBot="1" x14ac:dyDescent="0.25">
      <c r="B55" s="92" t="s">
        <v>111</v>
      </c>
      <c r="C55" s="94" t="s">
        <v>112</v>
      </c>
      <c r="D55" s="94" t="s">
        <v>113</v>
      </c>
      <c r="E55" s="95" t="s">
        <v>114</v>
      </c>
      <c r="F55" s="95" t="s">
        <v>115</v>
      </c>
      <c r="G55" s="95" t="s">
        <v>116</v>
      </c>
      <c r="H55" s="96" t="s">
        <v>117</v>
      </c>
      <c r="I55" s="75"/>
      <c r="J55" s="92" t="s">
        <v>111</v>
      </c>
      <c r="K55" s="94" t="s">
        <v>118</v>
      </c>
      <c r="L55" s="94" t="s">
        <v>113</v>
      </c>
      <c r="M55" s="95" t="s">
        <v>114</v>
      </c>
      <c r="N55" s="95" t="s">
        <v>115</v>
      </c>
      <c r="O55" s="95" t="s">
        <v>116</v>
      </c>
      <c r="P55" s="96" t="s">
        <v>117</v>
      </c>
    </row>
    <row r="56" spans="1:16" ht="52.5" customHeight="1" x14ac:dyDescent="0.2">
      <c r="B56" s="226">
        <v>1</v>
      </c>
      <c r="C56" s="221">
        <f>SUM(12996-248.5+B56*7)</f>
        <v>12754.5</v>
      </c>
      <c r="D56" s="66" t="s">
        <v>7</v>
      </c>
      <c r="E56" s="100"/>
      <c r="F56" s="100"/>
      <c r="G56" s="100"/>
      <c r="H56" s="101" t="s">
        <v>258</v>
      </c>
      <c r="I56" s="6"/>
      <c r="J56" s="229">
        <v>1</v>
      </c>
      <c r="K56" s="221">
        <f>SUM(12996+17.5+J56*7)</f>
        <v>13020.5</v>
      </c>
      <c r="L56" s="66" t="s">
        <v>7</v>
      </c>
      <c r="M56" s="100"/>
      <c r="N56" s="100"/>
      <c r="O56" s="100"/>
      <c r="P56" s="112" t="s">
        <v>257</v>
      </c>
    </row>
    <row r="57" spans="1:16" ht="25.5" x14ac:dyDescent="0.2">
      <c r="B57" s="227">
        <v>2</v>
      </c>
      <c r="C57" s="168">
        <f>SUM(12996-248.5+B57*7)</f>
        <v>12761.5</v>
      </c>
      <c r="D57" s="20" t="s">
        <v>7</v>
      </c>
      <c r="E57" s="4"/>
      <c r="F57" s="4"/>
      <c r="G57" s="4"/>
      <c r="H57" s="29" t="s">
        <v>259</v>
      </c>
      <c r="I57" s="6"/>
      <c r="J57" s="230">
        <v>2</v>
      </c>
      <c r="K57" s="168">
        <f t="shared" ref="K57:K91" si="6">SUM(12996+17.5+J57*7)</f>
        <v>13027.5</v>
      </c>
      <c r="L57" s="20" t="s">
        <v>7</v>
      </c>
      <c r="M57" s="4"/>
      <c r="N57" s="4"/>
      <c r="O57" s="4"/>
      <c r="P57" s="179" t="s">
        <v>246</v>
      </c>
    </row>
    <row r="58" spans="1:16" ht="25.5" x14ac:dyDescent="0.2">
      <c r="B58" s="163">
        <v>3</v>
      </c>
      <c r="C58" s="168">
        <f>SUM(12996-248.5+B58*7)</f>
        <v>12768.5</v>
      </c>
      <c r="D58" s="20" t="s">
        <v>7</v>
      </c>
      <c r="E58" s="4"/>
      <c r="F58" s="4"/>
      <c r="G58" s="4"/>
      <c r="H58" s="29" t="s">
        <v>268</v>
      </c>
      <c r="I58" s="6"/>
      <c r="J58" s="168">
        <v>3</v>
      </c>
      <c r="K58" s="168">
        <f t="shared" si="6"/>
        <v>13034.5</v>
      </c>
      <c r="L58" s="20" t="s">
        <v>7</v>
      </c>
      <c r="M58" s="4"/>
      <c r="N58" s="4"/>
      <c r="O58" s="4"/>
      <c r="P58" s="179" t="s">
        <v>268</v>
      </c>
    </row>
    <row r="59" spans="1:16" x14ac:dyDescent="0.2">
      <c r="B59" s="227">
        <v>4</v>
      </c>
      <c r="C59" s="168">
        <f t="shared" ref="C59:C91" si="7">SUM(12996-248.5+B59*7)</f>
        <v>12775.5</v>
      </c>
      <c r="D59" s="20" t="s">
        <v>7</v>
      </c>
      <c r="E59" s="9"/>
      <c r="F59" s="9"/>
      <c r="G59" s="9"/>
      <c r="H59" s="50" t="s">
        <v>281</v>
      </c>
      <c r="I59" s="6"/>
      <c r="J59" s="230">
        <v>4</v>
      </c>
      <c r="K59" s="168">
        <f t="shared" si="6"/>
        <v>13041.5</v>
      </c>
      <c r="L59" s="20" t="s">
        <v>7</v>
      </c>
      <c r="M59" s="9"/>
      <c r="N59" s="9"/>
      <c r="O59" s="9"/>
      <c r="P59" s="114" t="s">
        <v>281</v>
      </c>
    </row>
    <row r="60" spans="1:16" x14ac:dyDescent="0.2">
      <c r="B60" s="163">
        <v>5</v>
      </c>
      <c r="C60" s="168">
        <f t="shared" si="7"/>
        <v>12782.5</v>
      </c>
      <c r="D60" s="20" t="s">
        <v>7</v>
      </c>
      <c r="E60" s="9"/>
      <c r="F60" s="9"/>
      <c r="G60" s="9"/>
      <c r="H60" s="29" t="s">
        <v>279</v>
      </c>
      <c r="I60" s="6"/>
      <c r="J60" s="168">
        <v>5</v>
      </c>
      <c r="K60" s="168">
        <f t="shared" si="6"/>
        <v>13048.5</v>
      </c>
      <c r="L60" s="20" t="s">
        <v>7</v>
      </c>
      <c r="M60" s="9"/>
      <c r="N60" s="9"/>
      <c r="O60" s="9"/>
      <c r="P60" s="179" t="s">
        <v>279</v>
      </c>
    </row>
    <row r="61" spans="1:16" x14ac:dyDescent="0.2">
      <c r="B61" s="227">
        <v>6</v>
      </c>
      <c r="C61" s="168">
        <f t="shared" si="7"/>
        <v>12789.5</v>
      </c>
      <c r="D61" s="17"/>
      <c r="E61" s="9"/>
      <c r="F61" s="9"/>
      <c r="G61" s="9"/>
      <c r="H61" s="9"/>
      <c r="I61" s="6"/>
      <c r="J61" s="230">
        <v>6</v>
      </c>
      <c r="K61" s="168">
        <f t="shared" si="6"/>
        <v>13055.5</v>
      </c>
      <c r="L61" s="17"/>
      <c r="M61" s="9"/>
      <c r="N61" s="9"/>
      <c r="O61" s="9"/>
      <c r="P61" s="113"/>
    </row>
    <row r="62" spans="1:16" x14ac:dyDescent="0.2">
      <c r="B62" s="227">
        <v>7</v>
      </c>
      <c r="C62" s="168">
        <f t="shared" si="7"/>
        <v>12796.5</v>
      </c>
      <c r="D62" s="17"/>
      <c r="E62" s="9"/>
      <c r="F62" s="9"/>
      <c r="G62" s="9"/>
      <c r="H62" s="9"/>
      <c r="I62" s="6"/>
      <c r="J62" s="230">
        <v>7</v>
      </c>
      <c r="K62" s="168">
        <f t="shared" si="6"/>
        <v>13062.5</v>
      </c>
      <c r="L62" s="17"/>
      <c r="M62" s="9"/>
      <c r="N62" s="9"/>
      <c r="O62" s="9"/>
      <c r="P62" s="113"/>
    </row>
    <row r="63" spans="1:16" x14ac:dyDescent="0.2">
      <c r="B63" s="227">
        <v>8</v>
      </c>
      <c r="C63" s="168">
        <f t="shared" si="7"/>
        <v>12803.5</v>
      </c>
      <c r="D63" s="17"/>
      <c r="E63" s="9"/>
      <c r="F63" s="9"/>
      <c r="G63" s="9"/>
      <c r="H63" s="9"/>
      <c r="I63" s="6"/>
      <c r="J63" s="230">
        <v>8</v>
      </c>
      <c r="K63" s="168">
        <f t="shared" si="6"/>
        <v>13069.5</v>
      </c>
      <c r="L63" s="17"/>
      <c r="M63" s="9"/>
      <c r="N63" s="9"/>
      <c r="O63" s="9"/>
      <c r="P63" s="113"/>
    </row>
    <row r="64" spans="1:16" x14ac:dyDescent="0.2">
      <c r="B64" s="163">
        <v>9</v>
      </c>
      <c r="C64" s="168">
        <f t="shared" si="7"/>
        <v>12810.5</v>
      </c>
      <c r="D64" s="20"/>
      <c r="E64" s="9"/>
      <c r="F64" s="9"/>
      <c r="G64" s="9"/>
      <c r="H64" s="29"/>
      <c r="I64" s="6"/>
      <c r="J64" s="168">
        <v>9</v>
      </c>
      <c r="K64" s="168">
        <f t="shared" si="6"/>
        <v>13076.5</v>
      </c>
      <c r="L64" s="20"/>
      <c r="M64" s="9"/>
      <c r="N64" s="9"/>
      <c r="O64" s="9"/>
      <c r="P64" s="179"/>
    </row>
    <row r="65" spans="2:16" x14ac:dyDescent="0.2">
      <c r="B65" s="227">
        <v>10</v>
      </c>
      <c r="C65" s="168">
        <f t="shared" si="7"/>
        <v>12817.5</v>
      </c>
      <c r="D65" s="17"/>
      <c r="E65" s="9"/>
      <c r="F65" s="9"/>
      <c r="G65" s="9"/>
      <c r="H65" s="9"/>
      <c r="I65" s="6"/>
      <c r="J65" s="230">
        <v>10</v>
      </c>
      <c r="K65" s="168">
        <f t="shared" si="6"/>
        <v>13083.5</v>
      </c>
      <c r="L65" s="17"/>
      <c r="M65" s="9"/>
      <c r="N65" s="9"/>
      <c r="O65" s="9"/>
      <c r="P65" s="113"/>
    </row>
    <row r="66" spans="2:16" x14ac:dyDescent="0.2">
      <c r="B66" s="227">
        <v>11</v>
      </c>
      <c r="C66" s="168">
        <f t="shared" si="7"/>
        <v>12824.5</v>
      </c>
      <c r="D66" s="17"/>
      <c r="E66" s="9"/>
      <c r="F66" s="9"/>
      <c r="G66" s="9"/>
      <c r="H66" s="9"/>
      <c r="I66" s="6"/>
      <c r="J66" s="230">
        <v>11</v>
      </c>
      <c r="K66" s="168">
        <f t="shared" si="6"/>
        <v>13090.5</v>
      </c>
      <c r="L66" s="17"/>
      <c r="M66" s="9"/>
      <c r="N66" s="9"/>
      <c r="O66" s="9"/>
      <c r="P66" s="113"/>
    </row>
    <row r="67" spans="2:16" x14ac:dyDescent="0.2">
      <c r="B67" s="227">
        <v>12</v>
      </c>
      <c r="C67" s="168">
        <f t="shared" si="7"/>
        <v>12831.5</v>
      </c>
      <c r="D67" s="17"/>
      <c r="E67" s="9"/>
      <c r="F67" s="9"/>
      <c r="G67" s="9"/>
      <c r="H67" s="9"/>
      <c r="I67" s="6"/>
      <c r="J67" s="230">
        <v>12</v>
      </c>
      <c r="K67" s="168">
        <f t="shared" si="6"/>
        <v>13097.5</v>
      </c>
      <c r="L67" s="17"/>
      <c r="M67" s="9"/>
      <c r="N67" s="9"/>
      <c r="O67" s="9"/>
      <c r="P67" s="113"/>
    </row>
    <row r="68" spans="2:16" x14ac:dyDescent="0.2">
      <c r="B68" s="227">
        <v>13</v>
      </c>
      <c r="C68" s="168">
        <f t="shared" si="7"/>
        <v>12838.5</v>
      </c>
      <c r="D68" s="17"/>
      <c r="E68" s="9"/>
      <c r="F68" s="9"/>
      <c r="G68" s="9"/>
      <c r="H68" s="9"/>
      <c r="I68" s="6"/>
      <c r="J68" s="230">
        <v>13</v>
      </c>
      <c r="K68" s="168">
        <f t="shared" si="6"/>
        <v>13104.5</v>
      </c>
      <c r="L68" s="17"/>
      <c r="M68" s="9"/>
      <c r="N68" s="9"/>
      <c r="O68" s="9"/>
      <c r="P68" s="113"/>
    </row>
    <row r="69" spans="2:16" x14ac:dyDescent="0.2">
      <c r="B69" s="227">
        <v>14</v>
      </c>
      <c r="C69" s="168">
        <f t="shared" si="7"/>
        <v>12845.5</v>
      </c>
      <c r="D69" s="17"/>
      <c r="E69" s="9"/>
      <c r="F69" s="9"/>
      <c r="G69" s="9"/>
      <c r="H69" s="9"/>
      <c r="I69" s="6"/>
      <c r="J69" s="230">
        <v>14</v>
      </c>
      <c r="K69" s="168">
        <f t="shared" si="6"/>
        <v>13111.5</v>
      </c>
      <c r="L69" s="17"/>
      <c r="M69" s="9"/>
      <c r="N69" s="9"/>
      <c r="O69" s="9"/>
      <c r="P69" s="113"/>
    </row>
    <row r="70" spans="2:16" x14ac:dyDescent="0.2">
      <c r="B70" s="227">
        <v>15</v>
      </c>
      <c r="C70" s="168">
        <f t="shared" si="7"/>
        <v>12852.5</v>
      </c>
      <c r="D70" s="17"/>
      <c r="E70" s="9"/>
      <c r="F70" s="9"/>
      <c r="G70" s="9"/>
      <c r="H70" s="9"/>
      <c r="I70" s="6"/>
      <c r="J70" s="230">
        <v>15</v>
      </c>
      <c r="K70" s="168">
        <f t="shared" si="6"/>
        <v>13118.5</v>
      </c>
      <c r="L70" s="17"/>
      <c r="M70" s="9"/>
      <c r="N70" s="9"/>
      <c r="O70" s="9"/>
      <c r="P70" s="113"/>
    </row>
    <row r="71" spans="2:16" x14ac:dyDescent="0.2">
      <c r="B71" s="227">
        <v>16</v>
      </c>
      <c r="C71" s="168">
        <f t="shared" si="7"/>
        <v>12859.5</v>
      </c>
      <c r="D71" s="17"/>
      <c r="E71" s="9"/>
      <c r="F71" s="9"/>
      <c r="G71" s="9"/>
      <c r="H71" s="9"/>
      <c r="I71" s="6"/>
      <c r="J71" s="230">
        <v>16</v>
      </c>
      <c r="K71" s="168">
        <f t="shared" si="6"/>
        <v>13125.5</v>
      </c>
      <c r="L71" s="17"/>
      <c r="M71" s="9"/>
      <c r="N71" s="9"/>
      <c r="O71" s="9"/>
      <c r="P71" s="113"/>
    </row>
    <row r="72" spans="2:16" x14ac:dyDescent="0.2">
      <c r="B72" s="227">
        <v>17</v>
      </c>
      <c r="C72" s="168">
        <f t="shared" si="7"/>
        <v>12866.5</v>
      </c>
      <c r="D72" s="17"/>
      <c r="E72" s="9"/>
      <c r="F72" s="9"/>
      <c r="G72" s="9"/>
      <c r="H72" s="9"/>
      <c r="I72" s="6"/>
      <c r="J72" s="230">
        <v>17</v>
      </c>
      <c r="K72" s="168">
        <f t="shared" si="6"/>
        <v>13132.5</v>
      </c>
      <c r="L72" s="17"/>
      <c r="M72" s="9"/>
      <c r="N72" s="9"/>
      <c r="O72" s="9"/>
      <c r="P72" s="113"/>
    </row>
    <row r="73" spans="2:16" x14ac:dyDescent="0.2">
      <c r="B73" s="227">
        <v>18</v>
      </c>
      <c r="C73" s="168">
        <f t="shared" si="7"/>
        <v>12873.5</v>
      </c>
      <c r="D73" s="17"/>
      <c r="E73" s="9"/>
      <c r="F73" s="9"/>
      <c r="G73" s="9"/>
      <c r="H73" s="9"/>
      <c r="I73" s="6"/>
      <c r="J73" s="230">
        <v>18</v>
      </c>
      <c r="K73" s="168">
        <f t="shared" si="6"/>
        <v>13139.5</v>
      </c>
      <c r="L73" s="17"/>
      <c r="M73" s="9"/>
      <c r="N73" s="9"/>
      <c r="O73" s="9"/>
      <c r="P73" s="113"/>
    </row>
    <row r="74" spans="2:16" x14ac:dyDescent="0.2">
      <c r="B74" s="227">
        <v>19</v>
      </c>
      <c r="C74" s="168">
        <f t="shared" si="7"/>
        <v>12880.5</v>
      </c>
      <c r="D74" s="17"/>
      <c r="E74" s="9"/>
      <c r="F74" s="9"/>
      <c r="G74" s="9"/>
      <c r="H74" s="9"/>
      <c r="I74" s="6"/>
      <c r="J74" s="230">
        <v>19</v>
      </c>
      <c r="K74" s="168">
        <f t="shared" si="6"/>
        <v>13146.5</v>
      </c>
      <c r="L74" s="17"/>
      <c r="M74" s="9"/>
      <c r="N74" s="9"/>
      <c r="O74" s="9"/>
      <c r="P74" s="113"/>
    </row>
    <row r="75" spans="2:16" ht="61.5" customHeight="1" x14ac:dyDescent="0.2">
      <c r="B75" s="163">
        <v>20</v>
      </c>
      <c r="C75" s="168">
        <f t="shared" si="7"/>
        <v>12887.5</v>
      </c>
      <c r="D75" s="17" t="s">
        <v>7</v>
      </c>
      <c r="E75" s="9"/>
      <c r="F75" s="9"/>
      <c r="G75" s="9"/>
      <c r="H75" s="38" t="s">
        <v>632</v>
      </c>
      <c r="I75" s="6"/>
      <c r="J75" s="168">
        <v>20</v>
      </c>
      <c r="K75" s="168">
        <f t="shared" si="6"/>
        <v>13153.5</v>
      </c>
      <c r="L75" s="17" t="s">
        <v>7</v>
      </c>
      <c r="M75" s="9"/>
      <c r="N75" s="9"/>
      <c r="O75" s="9"/>
      <c r="P75" s="170" t="s">
        <v>632</v>
      </c>
    </row>
    <row r="76" spans="2:16" x14ac:dyDescent="0.2">
      <c r="B76" s="227">
        <v>21</v>
      </c>
      <c r="C76" s="168">
        <f t="shared" si="7"/>
        <v>12894.5</v>
      </c>
      <c r="D76" s="17"/>
      <c r="E76" s="9"/>
      <c r="F76" s="9"/>
      <c r="G76" s="9"/>
      <c r="H76" s="9"/>
      <c r="I76" s="6"/>
      <c r="J76" s="230">
        <v>21</v>
      </c>
      <c r="K76" s="168">
        <f t="shared" si="6"/>
        <v>13160.5</v>
      </c>
      <c r="L76" s="17"/>
      <c r="M76" s="9"/>
      <c r="N76" s="9"/>
      <c r="O76" s="9"/>
      <c r="P76" s="113"/>
    </row>
    <row r="77" spans="2:16" x14ac:dyDescent="0.2">
      <c r="B77" s="227">
        <v>22</v>
      </c>
      <c r="C77" s="168">
        <f t="shared" si="7"/>
        <v>12901.5</v>
      </c>
      <c r="D77" s="17"/>
      <c r="E77" s="9"/>
      <c r="F77" s="9"/>
      <c r="G77" s="9"/>
      <c r="H77" s="9"/>
      <c r="I77" s="6"/>
      <c r="J77" s="230">
        <v>22</v>
      </c>
      <c r="K77" s="168">
        <f t="shared" si="6"/>
        <v>13167.5</v>
      </c>
      <c r="L77" s="17"/>
      <c r="M77" s="9"/>
      <c r="N77" s="9"/>
      <c r="O77" s="9"/>
      <c r="P77" s="113"/>
    </row>
    <row r="78" spans="2:16" x14ac:dyDescent="0.2">
      <c r="B78" s="227">
        <v>23</v>
      </c>
      <c r="C78" s="168">
        <f t="shared" si="7"/>
        <v>12908.5</v>
      </c>
      <c r="D78" s="17"/>
      <c r="E78" s="9"/>
      <c r="F78" s="9"/>
      <c r="G78" s="9"/>
      <c r="H78" s="9"/>
      <c r="I78" s="6"/>
      <c r="J78" s="230">
        <v>23</v>
      </c>
      <c r="K78" s="168">
        <f t="shared" si="6"/>
        <v>13174.5</v>
      </c>
      <c r="L78" s="17"/>
      <c r="M78" s="9"/>
      <c r="N78" s="9"/>
      <c r="O78" s="9"/>
      <c r="P78" s="113"/>
    </row>
    <row r="79" spans="2:16" x14ac:dyDescent="0.2">
      <c r="B79" s="227">
        <v>24</v>
      </c>
      <c r="C79" s="168">
        <f t="shared" si="7"/>
        <v>12915.5</v>
      </c>
      <c r="D79" s="17"/>
      <c r="E79" s="9"/>
      <c r="F79" s="9"/>
      <c r="G79" s="9"/>
      <c r="H79" s="9"/>
      <c r="I79" s="6"/>
      <c r="J79" s="230">
        <v>24</v>
      </c>
      <c r="K79" s="168">
        <f t="shared" si="6"/>
        <v>13181.5</v>
      </c>
      <c r="L79" s="17"/>
      <c r="M79" s="9"/>
      <c r="N79" s="9"/>
      <c r="O79" s="9"/>
      <c r="P79" s="113"/>
    </row>
    <row r="80" spans="2:16" x14ac:dyDescent="0.2">
      <c r="B80" s="227">
        <v>25</v>
      </c>
      <c r="C80" s="168">
        <f t="shared" si="7"/>
        <v>12922.5</v>
      </c>
      <c r="D80" s="17"/>
      <c r="E80" s="9"/>
      <c r="F80" s="9"/>
      <c r="G80" s="9"/>
      <c r="H80" s="9"/>
      <c r="I80" s="6"/>
      <c r="J80" s="230">
        <v>25</v>
      </c>
      <c r="K80" s="168">
        <f t="shared" si="6"/>
        <v>13188.5</v>
      </c>
      <c r="L80" s="17"/>
      <c r="M80" s="9"/>
      <c r="N80" s="9"/>
      <c r="O80" s="9"/>
      <c r="P80" s="113"/>
    </row>
    <row r="81" spans="1:16" x14ac:dyDescent="0.2">
      <c r="B81" s="227">
        <v>26</v>
      </c>
      <c r="C81" s="168">
        <f t="shared" si="7"/>
        <v>12929.5</v>
      </c>
      <c r="D81" s="17"/>
      <c r="E81" s="9"/>
      <c r="F81" s="9"/>
      <c r="G81" s="9"/>
      <c r="H81" s="9"/>
      <c r="I81" s="6"/>
      <c r="J81" s="230">
        <v>26</v>
      </c>
      <c r="K81" s="168">
        <f t="shared" si="6"/>
        <v>13195.5</v>
      </c>
      <c r="L81" s="17"/>
      <c r="M81" s="9"/>
      <c r="N81" s="9"/>
      <c r="O81" s="9"/>
      <c r="P81" s="113"/>
    </row>
    <row r="82" spans="1:16" ht="79.5" customHeight="1" x14ac:dyDescent="0.2">
      <c r="B82" s="163">
        <v>27</v>
      </c>
      <c r="C82" s="168">
        <f t="shared" si="7"/>
        <v>12936.5</v>
      </c>
      <c r="D82" s="17" t="s">
        <v>7</v>
      </c>
      <c r="E82" s="9"/>
      <c r="F82" s="9"/>
      <c r="G82" s="9"/>
      <c r="H82" s="38" t="s">
        <v>552</v>
      </c>
      <c r="I82" s="6"/>
      <c r="J82" s="168">
        <v>27</v>
      </c>
      <c r="K82" s="168">
        <f t="shared" si="6"/>
        <v>13202.5</v>
      </c>
      <c r="L82" s="17" t="s">
        <v>7</v>
      </c>
      <c r="M82" s="9"/>
      <c r="N82" s="9"/>
      <c r="O82" s="9"/>
      <c r="P82" s="170" t="s">
        <v>553</v>
      </c>
    </row>
    <row r="83" spans="1:16" x14ac:dyDescent="0.2">
      <c r="B83" s="227">
        <v>28</v>
      </c>
      <c r="C83" s="168">
        <f t="shared" si="7"/>
        <v>12943.5</v>
      </c>
      <c r="D83" s="17"/>
      <c r="E83" s="9"/>
      <c r="F83" s="9"/>
      <c r="G83" s="9"/>
      <c r="H83" s="9"/>
      <c r="I83" s="6"/>
      <c r="J83" s="230">
        <v>28</v>
      </c>
      <c r="K83" s="168">
        <f t="shared" si="6"/>
        <v>13209.5</v>
      </c>
      <c r="L83" s="17"/>
      <c r="M83" s="9"/>
      <c r="N83" s="9"/>
      <c r="O83" s="9"/>
      <c r="P83" s="113"/>
    </row>
    <row r="84" spans="1:16" ht="14.25" customHeight="1" x14ac:dyDescent="0.2">
      <c r="B84" s="227">
        <v>29</v>
      </c>
      <c r="C84" s="168">
        <f t="shared" si="7"/>
        <v>12950.5</v>
      </c>
      <c r="D84" s="17" t="s">
        <v>7</v>
      </c>
      <c r="E84" s="9"/>
      <c r="F84" s="9"/>
      <c r="G84" s="9"/>
      <c r="H84" s="38" t="s">
        <v>266</v>
      </c>
      <c r="I84" s="6"/>
      <c r="J84" s="230">
        <v>29</v>
      </c>
      <c r="K84" s="168">
        <f t="shared" si="6"/>
        <v>13216.5</v>
      </c>
      <c r="L84" s="17" t="s">
        <v>7</v>
      </c>
      <c r="M84" s="9"/>
      <c r="N84" s="9"/>
      <c r="O84" s="9"/>
      <c r="P84" s="170" t="s">
        <v>266</v>
      </c>
    </row>
    <row r="85" spans="1:16" x14ac:dyDescent="0.2">
      <c r="B85" s="227">
        <v>30</v>
      </c>
      <c r="C85" s="168">
        <f t="shared" si="7"/>
        <v>12957.5</v>
      </c>
      <c r="D85" s="17"/>
      <c r="E85" s="9"/>
      <c r="F85" s="9"/>
      <c r="G85" s="9"/>
      <c r="H85" s="9"/>
      <c r="I85" s="6"/>
      <c r="J85" s="230">
        <v>30</v>
      </c>
      <c r="K85" s="168">
        <f t="shared" si="6"/>
        <v>13223.5</v>
      </c>
      <c r="L85" s="17"/>
      <c r="M85" s="9"/>
      <c r="N85" s="9"/>
      <c r="O85" s="9"/>
      <c r="P85" s="113"/>
    </row>
    <row r="86" spans="1:16" x14ac:dyDescent="0.2">
      <c r="B86" s="227">
        <v>31</v>
      </c>
      <c r="C86" s="168">
        <f t="shared" si="7"/>
        <v>12964.5</v>
      </c>
      <c r="D86" s="17"/>
      <c r="E86" s="9"/>
      <c r="F86" s="9"/>
      <c r="G86" s="9"/>
      <c r="H86" s="9"/>
      <c r="I86" s="6"/>
      <c r="J86" s="230">
        <v>31</v>
      </c>
      <c r="K86" s="168">
        <f t="shared" si="6"/>
        <v>13230.5</v>
      </c>
      <c r="L86" s="17"/>
      <c r="M86" s="9"/>
      <c r="N86" s="9"/>
      <c r="O86" s="9"/>
      <c r="P86" s="113"/>
    </row>
    <row r="87" spans="1:16" x14ac:dyDescent="0.2">
      <c r="B87" s="227">
        <v>32</v>
      </c>
      <c r="C87" s="168">
        <f t="shared" si="7"/>
        <v>12971.5</v>
      </c>
      <c r="D87" s="17"/>
      <c r="E87" s="9"/>
      <c r="F87" s="9"/>
      <c r="G87" s="9"/>
      <c r="H87" s="9"/>
      <c r="I87" s="6"/>
      <c r="J87" s="230">
        <v>32</v>
      </c>
      <c r="K87" s="168">
        <f t="shared" si="6"/>
        <v>13237.5</v>
      </c>
      <c r="L87" s="17"/>
      <c r="M87" s="9"/>
      <c r="N87" s="9"/>
      <c r="O87" s="9"/>
      <c r="P87" s="113"/>
    </row>
    <row r="88" spans="1:16" x14ac:dyDescent="0.2">
      <c r="B88" s="227">
        <v>33</v>
      </c>
      <c r="C88" s="168">
        <f t="shared" si="7"/>
        <v>12978.5</v>
      </c>
      <c r="D88" s="17"/>
      <c r="E88" s="9"/>
      <c r="F88" s="9"/>
      <c r="G88" s="9"/>
      <c r="H88" s="9"/>
      <c r="I88" s="6"/>
      <c r="J88" s="230">
        <v>33</v>
      </c>
      <c r="K88" s="168">
        <f t="shared" si="6"/>
        <v>13244.5</v>
      </c>
      <c r="L88" s="17"/>
      <c r="M88" s="9"/>
      <c r="N88" s="9"/>
      <c r="O88" s="9"/>
      <c r="P88" s="113"/>
    </row>
    <row r="89" spans="1:16" x14ac:dyDescent="0.2">
      <c r="B89" s="227">
        <v>34</v>
      </c>
      <c r="C89" s="168">
        <f t="shared" si="7"/>
        <v>12985.5</v>
      </c>
      <c r="D89" s="17"/>
      <c r="E89" s="9"/>
      <c r="F89" s="9"/>
      <c r="G89" s="9"/>
      <c r="H89" s="9"/>
      <c r="I89" s="6"/>
      <c r="J89" s="230">
        <v>34</v>
      </c>
      <c r="K89" s="168">
        <f t="shared" si="6"/>
        <v>13251.5</v>
      </c>
      <c r="L89" s="17"/>
      <c r="M89" s="9"/>
      <c r="N89" s="9"/>
      <c r="O89" s="9"/>
      <c r="P89" s="113"/>
    </row>
    <row r="90" spans="1:16" x14ac:dyDescent="0.2">
      <c r="B90" s="227">
        <v>35</v>
      </c>
      <c r="C90" s="168">
        <f t="shared" si="7"/>
        <v>12992.5</v>
      </c>
      <c r="D90" s="17"/>
      <c r="E90" s="9"/>
      <c r="F90" s="9"/>
      <c r="G90" s="9"/>
      <c r="H90" s="9"/>
      <c r="I90" s="6"/>
      <c r="J90" s="230">
        <v>35</v>
      </c>
      <c r="K90" s="168">
        <f t="shared" si="6"/>
        <v>13258.5</v>
      </c>
      <c r="L90" s="17"/>
      <c r="M90" s="9"/>
      <c r="N90" s="9"/>
      <c r="O90" s="9"/>
      <c r="P90" s="113"/>
    </row>
    <row r="91" spans="1:16" ht="13.5" thickBot="1" x14ac:dyDescent="0.25">
      <c r="B91" s="228">
        <v>36</v>
      </c>
      <c r="C91" s="169">
        <f t="shared" si="7"/>
        <v>12999.5</v>
      </c>
      <c r="D91" s="173"/>
      <c r="E91" s="174"/>
      <c r="F91" s="174"/>
      <c r="G91" s="174"/>
      <c r="H91" s="174"/>
      <c r="I91" s="81"/>
      <c r="J91" s="231">
        <v>36</v>
      </c>
      <c r="K91" s="169">
        <f t="shared" si="6"/>
        <v>13265.5</v>
      </c>
      <c r="L91" s="173"/>
      <c r="M91" s="174"/>
      <c r="N91" s="174"/>
      <c r="O91" s="174"/>
      <c r="P91" s="184"/>
    </row>
    <row r="92" spans="1:16" x14ac:dyDescent="0.2">
      <c r="A92" s="412">
        <v>5</v>
      </c>
      <c r="B92" s="83"/>
      <c r="C92" s="83"/>
      <c r="D92" s="141"/>
      <c r="E92" s="432" t="s">
        <v>205</v>
      </c>
      <c r="F92" s="433"/>
      <c r="G92" s="433" t="s">
        <v>206</v>
      </c>
      <c r="H92" s="433"/>
      <c r="I92" s="106" t="s">
        <v>200</v>
      </c>
      <c r="J92" s="433" t="s">
        <v>211</v>
      </c>
      <c r="K92" s="433"/>
      <c r="L92" s="107" t="s">
        <v>436</v>
      </c>
      <c r="M92" s="83"/>
      <c r="N92" s="83"/>
      <c r="O92" s="83"/>
      <c r="P92" s="83"/>
    </row>
    <row r="93" spans="1:16" ht="16.5" thickBot="1" x14ac:dyDescent="0.3">
      <c r="A93" s="413"/>
      <c r="B93" s="83"/>
      <c r="C93" s="83"/>
      <c r="D93" s="142"/>
      <c r="E93" s="414" t="s">
        <v>150</v>
      </c>
      <c r="F93" s="415"/>
      <c r="G93" s="415"/>
      <c r="H93" s="415"/>
      <c r="I93" s="415"/>
      <c r="J93" s="415"/>
      <c r="K93" s="415"/>
      <c r="L93" s="417"/>
      <c r="M93" s="83"/>
      <c r="N93" s="83"/>
      <c r="O93" s="83"/>
      <c r="P93" s="83"/>
    </row>
    <row r="94" spans="1:16" ht="13.5" thickBot="1" x14ac:dyDescent="0.25">
      <c r="B94" s="92" t="s">
        <v>111</v>
      </c>
      <c r="C94" s="94" t="s">
        <v>112</v>
      </c>
      <c r="D94" s="94" t="s">
        <v>113</v>
      </c>
      <c r="E94" s="95" t="s">
        <v>114</v>
      </c>
      <c r="F94" s="95" t="s">
        <v>115</v>
      </c>
      <c r="G94" s="95" t="s">
        <v>116</v>
      </c>
      <c r="H94" s="96" t="s">
        <v>117</v>
      </c>
      <c r="I94" s="75"/>
      <c r="J94" s="92" t="s">
        <v>111</v>
      </c>
      <c r="K94" s="94" t="s">
        <v>118</v>
      </c>
      <c r="L94" s="94" t="s">
        <v>113</v>
      </c>
      <c r="M94" s="95" t="s">
        <v>114</v>
      </c>
      <c r="N94" s="95" t="s">
        <v>115</v>
      </c>
      <c r="O94" s="95" t="s">
        <v>116</v>
      </c>
      <c r="P94" s="96" t="s">
        <v>117</v>
      </c>
    </row>
    <row r="95" spans="1:16" x14ac:dyDescent="0.2">
      <c r="B95" s="226">
        <v>1</v>
      </c>
      <c r="C95" s="221">
        <f>12996-246.75+B95*3.5</f>
        <v>12752.75</v>
      </c>
      <c r="D95" s="66"/>
      <c r="E95" s="100"/>
      <c r="F95" s="100"/>
      <c r="G95" s="100"/>
      <c r="H95" s="211"/>
      <c r="I95" s="6"/>
      <c r="J95" s="229">
        <v>1</v>
      </c>
      <c r="K95" s="221">
        <f>12996+19.25+J95*3.5</f>
        <v>13018.75</v>
      </c>
      <c r="L95" s="66"/>
      <c r="M95" s="100"/>
      <c r="N95" s="100"/>
      <c r="O95" s="100"/>
      <c r="P95" s="212"/>
    </row>
    <row r="96" spans="1:16" x14ac:dyDescent="0.2">
      <c r="B96" s="227">
        <v>2</v>
      </c>
      <c r="C96" s="168">
        <f t="shared" ref="C96:C158" si="8">12996-246.75+B96*3.5</f>
        <v>12756.25</v>
      </c>
      <c r="D96" s="20"/>
      <c r="E96" s="4"/>
      <c r="F96" s="4"/>
      <c r="G96" s="4"/>
      <c r="H96" s="9"/>
      <c r="I96" s="6"/>
      <c r="J96" s="230">
        <v>2</v>
      </c>
      <c r="K96" s="168">
        <f t="shared" ref="K96:K158" si="9">12996+19.25+J96*3.5</f>
        <v>13022.25</v>
      </c>
      <c r="L96" s="20"/>
      <c r="M96" s="4"/>
      <c r="N96" s="4"/>
      <c r="O96" s="4"/>
      <c r="P96" s="113"/>
    </row>
    <row r="97" spans="2:16" x14ac:dyDescent="0.2">
      <c r="B97" s="227">
        <v>3</v>
      </c>
      <c r="C97" s="168">
        <f t="shared" si="8"/>
        <v>12759.75</v>
      </c>
      <c r="D97" s="20"/>
      <c r="E97" s="4"/>
      <c r="F97" s="4"/>
      <c r="G97" s="4"/>
      <c r="H97" s="9"/>
      <c r="I97" s="6"/>
      <c r="J97" s="230">
        <v>3</v>
      </c>
      <c r="K97" s="168">
        <f t="shared" si="9"/>
        <v>13025.75</v>
      </c>
      <c r="L97" s="20"/>
      <c r="M97" s="4"/>
      <c r="N97" s="4"/>
      <c r="O97" s="4"/>
      <c r="P97" s="113"/>
    </row>
    <row r="98" spans="2:16" x14ac:dyDescent="0.2">
      <c r="B98" s="227">
        <v>4</v>
      </c>
      <c r="C98" s="168">
        <f t="shared" si="8"/>
        <v>12763.25</v>
      </c>
      <c r="D98" s="17"/>
      <c r="E98" s="9"/>
      <c r="F98" s="9"/>
      <c r="G98" s="9"/>
      <c r="H98" s="9"/>
      <c r="I98" s="6"/>
      <c r="J98" s="230">
        <v>4</v>
      </c>
      <c r="K98" s="168">
        <f t="shared" si="9"/>
        <v>13029.25</v>
      </c>
      <c r="L98" s="17"/>
      <c r="M98" s="9"/>
      <c r="N98" s="9"/>
      <c r="O98" s="9"/>
      <c r="P98" s="113"/>
    </row>
    <row r="99" spans="2:16" x14ac:dyDescent="0.2">
      <c r="B99" s="227">
        <v>5</v>
      </c>
      <c r="C99" s="168">
        <f t="shared" si="8"/>
        <v>12766.75</v>
      </c>
      <c r="D99" s="17"/>
      <c r="E99" s="9"/>
      <c r="F99" s="9"/>
      <c r="G99" s="9"/>
      <c r="H99" s="9"/>
      <c r="I99" s="6"/>
      <c r="J99" s="230">
        <v>5</v>
      </c>
      <c r="K99" s="168">
        <f t="shared" si="9"/>
        <v>13032.75</v>
      </c>
      <c r="L99" s="17"/>
      <c r="M99" s="9"/>
      <c r="N99" s="9"/>
      <c r="O99" s="9"/>
      <c r="P99" s="113"/>
    </row>
    <row r="100" spans="2:16" x14ac:dyDescent="0.2">
      <c r="B100" s="227">
        <v>6</v>
      </c>
      <c r="C100" s="168">
        <f t="shared" si="8"/>
        <v>12770.25</v>
      </c>
      <c r="D100" s="17"/>
      <c r="E100" s="9"/>
      <c r="F100" s="9"/>
      <c r="G100" s="9"/>
      <c r="H100" s="9"/>
      <c r="I100" s="6"/>
      <c r="J100" s="230">
        <v>6</v>
      </c>
      <c r="K100" s="168">
        <f t="shared" si="9"/>
        <v>13036.25</v>
      </c>
      <c r="L100" s="17"/>
      <c r="M100" s="9"/>
      <c r="N100" s="9"/>
      <c r="O100" s="9"/>
      <c r="P100" s="113"/>
    </row>
    <row r="101" spans="2:16" x14ac:dyDescent="0.2">
      <c r="B101" s="227">
        <v>7</v>
      </c>
      <c r="C101" s="168">
        <f t="shared" si="8"/>
        <v>12773.75</v>
      </c>
      <c r="D101" s="17"/>
      <c r="E101" s="9"/>
      <c r="F101" s="9"/>
      <c r="G101" s="9"/>
      <c r="H101" s="9"/>
      <c r="I101" s="6"/>
      <c r="J101" s="230">
        <v>7</v>
      </c>
      <c r="K101" s="168">
        <f t="shared" si="9"/>
        <v>13039.75</v>
      </c>
      <c r="L101" s="17"/>
      <c r="M101" s="9"/>
      <c r="N101" s="9"/>
      <c r="O101" s="9"/>
      <c r="P101" s="113"/>
    </row>
    <row r="102" spans="2:16" x14ac:dyDescent="0.2">
      <c r="B102" s="227">
        <v>8</v>
      </c>
      <c r="C102" s="168">
        <f t="shared" si="8"/>
        <v>12777.25</v>
      </c>
      <c r="D102" s="17"/>
      <c r="E102" s="9"/>
      <c r="F102" s="9"/>
      <c r="G102" s="9"/>
      <c r="H102" s="9"/>
      <c r="I102" s="6"/>
      <c r="J102" s="230">
        <v>8</v>
      </c>
      <c r="K102" s="168">
        <f t="shared" si="9"/>
        <v>13043.25</v>
      </c>
      <c r="L102" s="17"/>
      <c r="M102" s="9"/>
      <c r="N102" s="9"/>
      <c r="O102" s="9"/>
      <c r="P102" s="113"/>
    </row>
    <row r="103" spans="2:16" x14ac:dyDescent="0.2">
      <c r="B103" s="227">
        <v>9</v>
      </c>
      <c r="C103" s="168">
        <f t="shared" si="8"/>
        <v>12780.75</v>
      </c>
      <c r="D103" s="17"/>
      <c r="E103" s="9"/>
      <c r="F103" s="9"/>
      <c r="G103" s="9"/>
      <c r="H103" s="9"/>
      <c r="I103" s="6"/>
      <c r="J103" s="230">
        <v>9</v>
      </c>
      <c r="K103" s="168">
        <f t="shared" si="9"/>
        <v>13046.75</v>
      </c>
      <c r="L103" s="17"/>
      <c r="M103" s="9"/>
      <c r="N103" s="9"/>
      <c r="O103" s="9"/>
      <c r="P103" s="113"/>
    </row>
    <row r="104" spans="2:16" x14ac:dyDescent="0.2">
      <c r="B104" s="227">
        <v>10</v>
      </c>
      <c r="C104" s="168">
        <f t="shared" si="8"/>
        <v>12784.25</v>
      </c>
      <c r="D104" s="17"/>
      <c r="E104" s="9"/>
      <c r="F104" s="9"/>
      <c r="G104" s="9"/>
      <c r="H104" s="9"/>
      <c r="I104" s="6"/>
      <c r="J104" s="230">
        <v>10</v>
      </c>
      <c r="K104" s="168">
        <f t="shared" si="9"/>
        <v>13050.25</v>
      </c>
      <c r="L104" s="17"/>
      <c r="M104" s="9"/>
      <c r="N104" s="9"/>
      <c r="O104" s="9"/>
      <c r="P104" s="113"/>
    </row>
    <row r="105" spans="2:16" x14ac:dyDescent="0.2">
      <c r="B105" s="227">
        <v>11</v>
      </c>
      <c r="C105" s="168">
        <f t="shared" si="8"/>
        <v>12787.75</v>
      </c>
      <c r="D105" s="17"/>
      <c r="E105" s="9"/>
      <c r="F105" s="9"/>
      <c r="G105" s="9"/>
      <c r="H105" s="50"/>
      <c r="I105" s="6"/>
      <c r="J105" s="230">
        <v>11</v>
      </c>
      <c r="K105" s="168">
        <f t="shared" si="9"/>
        <v>13053.75</v>
      </c>
      <c r="L105" s="17"/>
      <c r="M105" s="9"/>
      <c r="N105" s="9"/>
      <c r="O105" s="9"/>
      <c r="P105" s="114"/>
    </row>
    <row r="106" spans="2:16" x14ac:dyDescent="0.2">
      <c r="B106" s="227">
        <v>12</v>
      </c>
      <c r="C106" s="168">
        <f t="shared" si="8"/>
        <v>12791.25</v>
      </c>
      <c r="D106" s="17"/>
      <c r="E106" s="9"/>
      <c r="F106" s="9"/>
      <c r="G106" s="9"/>
      <c r="H106" s="9"/>
      <c r="I106" s="6"/>
      <c r="J106" s="230">
        <v>12</v>
      </c>
      <c r="K106" s="168">
        <f t="shared" si="9"/>
        <v>13057.25</v>
      </c>
      <c r="L106" s="17"/>
      <c r="M106" s="9"/>
      <c r="N106" s="9"/>
      <c r="O106" s="9"/>
      <c r="P106" s="113"/>
    </row>
    <row r="107" spans="2:16" x14ac:dyDescent="0.2">
      <c r="B107" s="227">
        <v>13</v>
      </c>
      <c r="C107" s="168">
        <f t="shared" si="8"/>
        <v>12794.75</v>
      </c>
      <c r="D107" s="17"/>
      <c r="E107" s="9"/>
      <c r="F107" s="9"/>
      <c r="G107" s="9"/>
      <c r="H107" s="50"/>
      <c r="I107" s="6"/>
      <c r="J107" s="230">
        <v>13</v>
      </c>
      <c r="K107" s="168">
        <f t="shared" si="9"/>
        <v>13060.75</v>
      </c>
      <c r="L107" s="17"/>
      <c r="M107" s="9"/>
      <c r="N107" s="9"/>
      <c r="O107" s="9"/>
      <c r="P107" s="114"/>
    </row>
    <row r="108" spans="2:16" x14ac:dyDescent="0.2">
      <c r="B108" s="227">
        <v>14</v>
      </c>
      <c r="C108" s="168">
        <f t="shared" si="8"/>
        <v>12798.25</v>
      </c>
      <c r="D108" s="17"/>
      <c r="E108" s="9"/>
      <c r="F108" s="9"/>
      <c r="G108" s="9"/>
      <c r="H108" s="9"/>
      <c r="I108" s="6"/>
      <c r="J108" s="230">
        <v>14</v>
      </c>
      <c r="K108" s="168">
        <f t="shared" si="9"/>
        <v>13064.25</v>
      </c>
      <c r="L108" s="17"/>
      <c r="M108" s="9"/>
      <c r="N108" s="9"/>
      <c r="O108" s="9"/>
      <c r="P108" s="113"/>
    </row>
    <row r="109" spans="2:16" x14ac:dyDescent="0.2">
      <c r="B109" s="227">
        <v>15</v>
      </c>
      <c r="C109" s="168">
        <f t="shared" si="8"/>
        <v>12801.75</v>
      </c>
      <c r="D109" s="17"/>
      <c r="E109" s="9"/>
      <c r="F109" s="9"/>
      <c r="G109" s="9"/>
      <c r="H109" s="9"/>
      <c r="I109" s="6"/>
      <c r="J109" s="230">
        <v>15</v>
      </c>
      <c r="K109" s="168">
        <f t="shared" si="9"/>
        <v>13067.75</v>
      </c>
      <c r="L109" s="17"/>
      <c r="M109" s="9"/>
      <c r="N109" s="9"/>
      <c r="O109" s="9"/>
      <c r="P109" s="113"/>
    </row>
    <row r="110" spans="2:16" x14ac:dyDescent="0.2">
      <c r="B110" s="227">
        <v>16</v>
      </c>
      <c r="C110" s="168">
        <f t="shared" si="8"/>
        <v>12805.25</v>
      </c>
      <c r="D110" s="17"/>
      <c r="E110" s="9"/>
      <c r="F110" s="9"/>
      <c r="G110" s="9"/>
      <c r="H110" s="9"/>
      <c r="I110" s="6"/>
      <c r="J110" s="230">
        <v>16</v>
      </c>
      <c r="K110" s="168">
        <f t="shared" si="9"/>
        <v>13071.25</v>
      </c>
      <c r="L110" s="17"/>
      <c r="M110" s="9"/>
      <c r="N110" s="9"/>
      <c r="O110" s="9"/>
      <c r="P110" s="113"/>
    </row>
    <row r="111" spans="2:16" x14ac:dyDescent="0.2">
      <c r="B111" s="227">
        <v>17</v>
      </c>
      <c r="C111" s="168">
        <f t="shared" si="8"/>
        <v>12808.75</v>
      </c>
      <c r="D111" s="17"/>
      <c r="E111" s="9"/>
      <c r="F111" s="9"/>
      <c r="G111" s="9"/>
      <c r="H111" s="9"/>
      <c r="I111" s="6"/>
      <c r="J111" s="230">
        <v>17</v>
      </c>
      <c r="K111" s="168">
        <f t="shared" si="9"/>
        <v>13074.75</v>
      </c>
      <c r="L111" s="17"/>
      <c r="M111" s="9"/>
      <c r="N111" s="9"/>
      <c r="O111" s="9"/>
      <c r="P111" s="113"/>
    </row>
    <row r="112" spans="2:16" x14ac:dyDescent="0.2">
      <c r="B112" s="227">
        <v>18</v>
      </c>
      <c r="C112" s="168">
        <f t="shared" si="8"/>
        <v>12812.25</v>
      </c>
      <c r="D112" s="17"/>
      <c r="E112" s="9"/>
      <c r="F112" s="9"/>
      <c r="G112" s="9"/>
      <c r="H112" s="9"/>
      <c r="I112" s="6"/>
      <c r="J112" s="230">
        <v>18</v>
      </c>
      <c r="K112" s="168">
        <f t="shared" si="9"/>
        <v>13078.25</v>
      </c>
      <c r="L112" s="17"/>
      <c r="M112" s="9"/>
      <c r="N112" s="9"/>
      <c r="O112" s="9"/>
      <c r="P112" s="113"/>
    </row>
    <row r="113" spans="2:16" x14ac:dyDescent="0.2">
      <c r="B113" s="227">
        <v>19</v>
      </c>
      <c r="C113" s="168">
        <f t="shared" si="8"/>
        <v>12815.75</v>
      </c>
      <c r="D113" s="17"/>
      <c r="E113" s="9"/>
      <c r="F113" s="9"/>
      <c r="G113" s="9"/>
      <c r="H113" s="9"/>
      <c r="I113" s="6"/>
      <c r="J113" s="230">
        <v>19</v>
      </c>
      <c r="K113" s="168">
        <f t="shared" si="9"/>
        <v>13081.75</v>
      </c>
      <c r="L113" s="17"/>
      <c r="M113" s="9"/>
      <c r="N113" s="9"/>
      <c r="O113" s="9"/>
      <c r="P113" s="113"/>
    </row>
    <row r="114" spans="2:16" x14ac:dyDescent="0.2">
      <c r="B114" s="227">
        <v>20</v>
      </c>
      <c r="C114" s="168">
        <f t="shared" si="8"/>
        <v>12819.25</v>
      </c>
      <c r="D114" s="17"/>
      <c r="E114" s="9"/>
      <c r="F114" s="9"/>
      <c r="G114" s="9"/>
      <c r="H114" s="9"/>
      <c r="I114" s="6"/>
      <c r="J114" s="230">
        <v>20</v>
      </c>
      <c r="K114" s="168">
        <f t="shared" si="9"/>
        <v>13085.25</v>
      </c>
      <c r="L114" s="17"/>
      <c r="M114" s="9"/>
      <c r="N114" s="9"/>
      <c r="O114" s="9"/>
      <c r="P114" s="113"/>
    </row>
    <row r="115" spans="2:16" x14ac:dyDescent="0.2">
      <c r="B115" s="227">
        <v>21</v>
      </c>
      <c r="C115" s="168">
        <f t="shared" si="8"/>
        <v>12822.75</v>
      </c>
      <c r="D115" s="17"/>
      <c r="E115" s="9"/>
      <c r="F115" s="9"/>
      <c r="G115" s="9"/>
      <c r="H115" s="9"/>
      <c r="I115" s="6"/>
      <c r="J115" s="230">
        <v>21</v>
      </c>
      <c r="K115" s="168">
        <f t="shared" si="9"/>
        <v>13088.75</v>
      </c>
      <c r="L115" s="17"/>
      <c r="M115" s="9"/>
      <c r="N115" s="9"/>
      <c r="O115" s="9"/>
      <c r="P115" s="113"/>
    </row>
    <row r="116" spans="2:16" x14ac:dyDescent="0.2">
      <c r="B116" s="227">
        <v>22</v>
      </c>
      <c r="C116" s="168">
        <f t="shared" si="8"/>
        <v>12826.25</v>
      </c>
      <c r="D116" s="17"/>
      <c r="E116" s="9"/>
      <c r="F116" s="9"/>
      <c r="G116" s="9"/>
      <c r="H116" s="9"/>
      <c r="I116" s="6"/>
      <c r="J116" s="230">
        <v>22</v>
      </c>
      <c r="K116" s="168">
        <f t="shared" si="9"/>
        <v>13092.25</v>
      </c>
      <c r="L116" s="17"/>
      <c r="M116" s="9"/>
      <c r="N116" s="9"/>
      <c r="O116" s="9"/>
      <c r="P116" s="113"/>
    </row>
    <row r="117" spans="2:16" x14ac:dyDescent="0.2">
      <c r="B117" s="227">
        <v>23</v>
      </c>
      <c r="C117" s="168">
        <f t="shared" si="8"/>
        <v>12829.75</v>
      </c>
      <c r="D117" s="17"/>
      <c r="E117" s="9"/>
      <c r="F117" s="9"/>
      <c r="G117" s="9"/>
      <c r="H117" s="9"/>
      <c r="I117" s="6"/>
      <c r="J117" s="230">
        <v>23</v>
      </c>
      <c r="K117" s="168">
        <f t="shared" si="9"/>
        <v>13095.75</v>
      </c>
      <c r="L117" s="17"/>
      <c r="M117" s="9"/>
      <c r="N117" s="9"/>
      <c r="O117" s="9"/>
      <c r="P117" s="113"/>
    </row>
    <row r="118" spans="2:16" x14ac:dyDescent="0.2">
      <c r="B118" s="227">
        <v>24</v>
      </c>
      <c r="C118" s="168">
        <f t="shared" si="8"/>
        <v>12833.25</v>
      </c>
      <c r="D118" s="17"/>
      <c r="E118" s="9"/>
      <c r="F118" s="9"/>
      <c r="G118" s="9"/>
      <c r="H118" s="9"/>
      <c r="I118" s="6"/>
      <c r="J118" s="230">
        <v>24</v>
      </c>
      <c r="K118" s="168">
        <f t="shared" si="9"/>
        <v>13099.25</v>
      </c>
      <c r="L118" s="17"/>
      <c r="M118" s="9"/>
      <c r="N118" s="9"/>
      <c r="O118" s="9"/>
      <c r="P118" s="113"/>
    </row>
    <row r="119" spans="2:16" x14ac:dyDescent="0.2">
      <c r="B119" s="227">
        <v>25</v>
      </c>
      <c r="C119" s="168">
        <f t="shared" si="8"/>
        <v>12836.75</v>
      </c>
      <c r="D119" s="17"/>
      <c r="E119" s="9"/>
      <c r="F119" s="9"/>
      <c r="G119" s="9"/>
      <c r="H119" s="9"/>
      <c r="I119" s="6"/>
      <c r="J119" s="230">
        <v>25</v>
      </c>
      <c r="K119" s="168">
        <f t="shared" si="9"/>
        <v>13102.75</v>
      </c>
      <c r="L119" s="17"/>
      <c r="M119" s="9"/>
      <c r="N119" s="9"/>
      <c r="O119" s="9"/>
      <c r="P119" s="113"/>
    </row>
    <row r="120" spans="2:16" x14ac:dyDescent="0.2">
      <c r="B120" s="227">
        <v>26</v>
      </c>
      <c r="C120" s="168">
        <f t="shared" si="8"/>
        <v>12840.25</v>
      </c>
      <c r="D120" s="17"/>
      <c r="E120" s="9"/>
      <c r="F120" s="9"/>
      <c r="G120" s="9"/>
      <c r="H120" s="9"/>
      <c r="I120" s="6"/>
      <c r="J120" s="230">
        <v>26</v>
      </c>
      <c r="K120" s="168">
        <f t="shared" si="9"/>
        <v>13106.25</v>
      </c>
      <c r="L120" s="17"/>
      <c r="M120" s="9"/>
      <c r="N120" s="9"/>
      <c r="O120" s="9"/>
      <c r="P120" s="113"/>
    </row>
    <row r="121" spans="2:16" x14ac:dyDescent="0.2">
      <c r="B121" s="227">
        <v>27</v>
      </c>
      <c r="C121" s="168">
        <f t="shared" si="8"/>
        <v>12843.75</v>
      </c>
      <c r="D121" s="17"/>
      <c r="E121" s="9"/>
      <c r="F121" s="9"/>
      <c r="G121" s="9"/>
      <c r="H121" s="9"/>
      <c r="I121" s="6"/>
      <c r="J121" s="230">
        <v>27</v>
      </c>
      <c r="K121" s="168">
        <f t="shared" si="9"/>
        <v>13109.75</v>
      </c>
      <c r="L121" s="17"/>
      <c r="M121" s="9"/>
      <c r="N121" s="9"/>
      <c r="O121" s="9"/>
      <c r="P121" s="113"/>
    </row>
    <row r="122" spans="2:16" x14ac:dyDescent="0.2">
      <c r="B122" s="227">
        <v>28</v>
      </c>
      <c r="C122" s="168">
        <f t="shared" si="8"/>
        <v>12847.25</v>
      </c>
      <c r="D122" s="17"/>
      <c r="E122" s="9"/>
      <c r="F122" s="9"/>
      <c r="G122" s="9"/>
      <c r="H122" s="9"/>
      <c r="I122" s="6"/>
      <c r="J122" s="230">
        <v>28</v>
      </c>
      <c r="K122" s="168">
        <f t="shared" si="9"/>
        <v>13113.25</v>
      </c>
      <c r="L122" s="17"/>
      <c r="M122" s="9"/>
      <c r="N122" s="9"/>
      <c r="O122" s="9"/>
      <c r="P122" s="113"/>
    </row>
    <row r="123" spans="2:16" x14ac:dyDescent="0.2">
      <c r="B123" s="227">
        <v>29</v>
      </c>
      <c r="C123" s="168">
        <f t="shared" si="8"/>
        <v>12850.75</v>
      </c>
      <c r="D123" s="17"/>
      <c r="E123" s="9"/>
      <c r="F123" s="9"/>
      <c r="G123" s="9"/>
      <c r="H123" s="9"/>
      <c r="I123" s="6"/>
      <c r="J123" s="230">
        <v>29</v>
      </c>
      <c r="K123" s="168">
        <f t="shared" si="9"/>
        <v>13116.75</v>
      </c>
      <c r="L123" s="17"/>
      <c r="M123" s="9"/>
      <c r="N123" s="9"/>
      <c r="O123" s="9"/>
      <c r="P123" s="113"/>
    </row>
    <row r="124" spans="2:16" x14ac:dyDescent="0.2">
      <c r="B124" s="227">
        <v>30</v>
      </c>
      <c r="C124" s="168">
        <f t="shared" si="8"/>
        <v>12854.25</v>
      </c>
      <c r="D124" s="17"/>
      <c r="E124" s="9"/>
      <c r="F124" s="9"/>
      <c r="G124" s="9"/>
      <c r="H124" s="9"/>
      <c r="I124" s="6"/>
      <c r="J124" s="230">
        <v>30</v>
      </c>
      <c r="K124" s="168">
        <f t="shared" si="9"/>
        <v>13120.25</v>
      </c>
      <c r="L124" s="17"/>
      <c r="M124" s="9"/>
      <c r="N124" s="9"/>
      <c r="O124" s="9"/>
      <c r="P124" s="113"/>
    </row>
    <row r="125" spans="2:16" x14ac:dyDescent="0.2">
      <c r="B125" s="227">
        <v>31</v>
      </c>
      <c r="C125" s="168">
        <f t="shared" si="8"/>
        <v>12857.75</v>
      </c>
      <c r="D125" s="17"/>
      <c r="E125" s="9"/>
      <c r="F125" s="9"/>
      <c r="G125" s="9"/>
      <c r="H125" s="9"/>
      <c r="I125" s="6"/>
      <c r="J125" s="230">
        <v>31</v>
      </c>
      <c r="K125" s="168">
        <f t="shared" si="9"/>
        <v>13123.75</v>
      </c>
      <c r="L125" s="17"/>
      <c r="M125" s="9"/>
      <c r="N125" s="9"/>
      <c r="O125" s="9"/>
      <c r="P125" s="113"/>
    </row>
    <row r="126" spans="2:16" x14ac:dyDescent="0.2">
      <c r="B126" s="227">
        <v>32</v>
      </c>
      <c r="C126" s="168">
        <f t="shared" si="8"/>
        <v>12861.25</v>
      </c>
      <c r="D126" s="17"/>
      <c r="E126" s="9"/>
      <c r="F126" s="9"/>
      <c r="G126" s="9"/>
      <c r="H126" s="9"/>
      <c r="I126" s="6"/>
      <c r="J126" s="230">
        <v>32</v>
      </c>
      <c r="K126" s="168">
        <f t="shared" si="9"/>
        <v>13127.25</v>
      </c>
      <c r="L126" s="17"/>
      <c r="M126" s="9"/>
      <c r="N126" s="9"/>
      <c r="O126" s="9"/>
      <c r="P126" s="113"/>
    </row>
    <row r="127" spans="2:16" x14ac:dyDescent="0.2">
      <c r="B127" s="227">
        <v>33</v>
      </c>
      <c r="C127" s="168">
        <f t="shared" si="8"/>
        <v>12864.75</v>
      </c>
      <c r="D127" s="17"/>
      <c r="E127" s="9"/>
      <c r="F127" s="9"/>
      <c r="G127" s="9"/>
      <c r="H127" s="9"/>
      <c r="I127" s="6"/>
      <c r="J127" s="230">
        <v>33</v>
      </c>
      <c r="K127" s="168">
        <f t="shared" si="9"/>
        <v>13130.75</v>
      </c>
      <c r="L127" s="17"/>
      <c r="M127" s="9"/>
      <c r="N127" s="9"/>
      <c r="O127" s="9"/>
      <c r="P127" s="113"/>
    </row>
    <row r="128" spans="2:16" x14ac:dyDescent="0.2">
      <c r="B128" s="227">
        <v>34</v>
      </c>
      <c r="C128" s="168">
        <f t="shared" si="8"/>
        <v>12868.25</v>
      </c>
      <c r="D128" s="17"/>
      <c r="E128" s="9"/>
      <c r="F128" s="9"/>
      <c r="G128" s="9"/>
      <c r="H128" s="9"/>
      <c r="I128" s="6"/>
      <c r="J128" s="230">
        <v>34</v>
      </c>
      <c r="K128" s="168">
        <f t="shared" si="9"/>
        <v>13134.25</v>
      </c>
      <c r="L128" s="17"/>
      <c r="M128" s="9"/>
      <c r="N128" s="9"/>
      <c r="O128" s="9"/>
      <c r="P128" s="113"/>
    </row>
    <row r="129" spans="2:16" x14ac:dyDescent="0.2">
      <c r="B129" s="227">
        <v>35</v>
      </c>
      <c r="C129" s="168">
        <f t="shared" si="8"/>
        <v>12871.75</v>
      </c>
      <c r="D129" s="17"/>
      <c r="E129" s="9"/>
      <c r="F129" s="9"/>
      <c r="G129" s="9"/>
      <c r="H129" s="9"/>
      <c r="I129" s="6"/>
      <c r="J129" s="230">
        <v>35</v>
      </c>
      <c r="K129" s="168">
        <f t="shared" si="9"/>
        <v>13137.75</v>
      </c>
      <c r="L129" s="17"/>
      <c r="M129" s="9"/>
      <c r="N129" s="9"/>
      <c r="O129" s="9"/>
      <c r="P129" s="113"/>
    </row>
    <row r="130" spans="2:16" x14ac:dyDescent="0.2">
      <c r="B130" s="227">
        <v>36</v>
      </c>
      <c r="C130" s="168">
        <f t="shared" si="8"/>
        <v>12875.25</v>
      </c>
      <c r="D130" s="17"/>
      <c r="E130" s="9"/>
      <c r="F130" s="9"/>
      <c r="G130" s="9"/>
      <c r="H130" s="9"/>
      <c r="I130" s="6"/>
      <c r="J130" s="230">
        <v>36</v>
      </c>
      <c r="K130" s="168">
        <f t="shared" si="9"/>
        <v>13141.25</v>
      </c>
      <c r="L130" s="17"/>
      <c r="M130" s="9"/>
      <c r="N130" s="9"/>
      <c r="O130" s="9"/>
      <c r="P130" s="113"/>
    </row>
    <row r="131" spans="2:16" x14ac:dyDescent="0.2">
      <c r="B131" s="227">
        <v>37</v>
      </c>
      <c r="C131" s="168">
        <f t="shared" si="8"/>
        <v>12878.75</v>
      </c>
      <c r="D131" s="17"/>
      <c r="E131" s="9"/>
      <c r="F131" s="9"/>
      <c r="G131" s="9"/>
      <c r="H131" s="9"/>
      <c r="I131" s="6"/>
      <c r="J131" s="230">
        <v>37</v>
      </c>
      <c r="K131" s="168">
        <f t="shared" si="9"/>
        <v>13144.75</v>
      </c>
      <c r="L131" s="17"/>
      <c r="M131" s="9"/>
      <c r="N131" s="9"/>
      <c r="O131" s="9"/>
      <c r="P131" s="113"/>
    </row>
    <row r="132" spans="2:16" x14ac:dyDescent="0.2">
      <c r="B132" s="227">
        <v>38</v>
      </c>
      <c r="C132" s="168">
        <f t="shared" si="8"/>
        <v>12882.25</v>
      </c>
      <c r="D132" s="17"/>
      <c r="E132" s="9"/>
      <c r="F132" s="9"/>
      <c r="G132" s="9"/>
      <c r="H132" s="9"/>
      <c r="I132" s="6"/>
      <c r="J132" s="230">
        <v>38</v>
      </c>
      <c r="K132" s="168">
        <f t="shared" si="9"/>
        <v>13148.25</v>
      </c>
      <c r="L132" s="17"/>
      <c r="M132" s="9"/>
      <c r="N132" s="9"/>
      <c r="O132" s="9"/>
      <c r="P132" s="113"/>
    </row>
    <row r="133" spans="2:16" x14ac:dyDescent="0.2">
      <c r="B133" s="227">
        <v>39</v>
      </c>
      <c r="C133" s="168">
        <f t="shared" si="8"/>
        <v>12885.75</v>
      </c>
      <c r="D133" s="17"/>
      <c r="E133" s="9"/>
      <c r="F133" s="9"/>
      <c r="G133" s="9"/>
      <c r="H133" s="9"/>
      <c r="I133" s="6"/>
      <c r="J133" s="230">
        <v>39</v>
      </c>
      <c r="K133" s="168">
        <f t="shared" si="9"/>
        <v>13151.75</v>
      </c>
      <c r="L133" s="17"/>
      <c r="M133" s="9"/>
      <c r="N133" s="9"/>
      <c r="O133" s="9"/>
      <c r="P133" s="113"/>
    </row>
    <row r="134" spans="2:16" x14ac:dyDescent="0.2">
      <c r="B134" s="227">
        <v>40</v>
      </c>
      <c r="C134" s="168">
        <f t="shared" si="8"/>
        <v>12889.25</v>
      </c>
      <c r="D134" s="17"/>
      <c r="E134" s="9"/>
      <c r="F134" s="9"/>
      <c r="G134" s="9"/>
      <c r="H134" s="9"/>
      <c r="I134" s="6"/>
      <c r="J134" s="230">
        <v>40</v>
      </c>
      <c r="K134" s="168">
        <f t="shared" si="9"/>
        <v>13155.25</v>
      </c>
      <c r="L134" s="17"/>
      <c r="M134" s="9"/>
      <c r="N134" s="9"/>
      <c r="O134" s="9"/>
      <c r="P134" s="113"/>
    </row>
    <row r="135" spans="2:16" x14ac:dyDescent="0.2">
      <c r="B135" s="227">
        <v>41</v>
      </c>
      <c r="C135" s="168">
        <f t="shared" si="8"/>
        <v>12892.75</v>
      </c>
      <c r="D135" s="17"/>
      <c r="E135" s="9"/>
      <c r="F135" s="9"/>
      <c r="G135" s="9"/>
      <c r="H135" s="9"/>
      <c r="I135" s="6"/>
      <c r="J135" s="230">
        <v>41</v>
      </c>
      <c r="K135" s="168">
        <f t="shared" si="9"/>
        <v>13158.75</v>
      </c>
      <c r="L135" s="17"/>
      <c r="M135" s="9"/>
      <c r="N135" s="9"/>
      <c r="O135" s="9"/>
      <c r="P135" s="113"/>
    </row>
    <row r="136" spans="2:16" x14ac:dyDescent="0.2">
      <c r="B136" s="227">
        <v>42</v>
      </c>
      <c r="C136" s="168">
        <f t="shared" si="8"/>
        <v>12896.25</v>
      </c>
      <c r="D136" s="17"/>
      <c r="E136" s="9"/>
      <c r="F136" s="9"/>
      <c r="G136" s="9"/>
      <c r="H136" s="9"/>
      <c r="I136" s="6"/>
      <c r="J136" s="230">
        <v>42</v>
      </c>
      <c r="K136" s="168">
        <f t="shared" si="9"/>
        <v>13162.25</v>
      </c>
      <c r="L136" s="17"/>
      <c r="M136" s="9"/>
      <c r="N136" s="9"/>
      <c r="O136" s="9"/>
      <c r="P136" s="113"/>
    </row>
    <row r="137" spans="2:16" x14ac:dyDescent="0.2">
      <c r="B137" s="227">
        <v>43</v>
      </c>
      <c r="C137" s="168">
        <f t="shared" si="8"/>
        <v>12899.75</v>
      </c>
      <c r="D137" s="17"/>
      <c r="E137" s="9"/>
      <c r="F137" s="9"/>
      <c r="G137" s="9"/>
      <c r="H137" s="9"/>
      <c r="I137" s="6"/>
      <c r="J137" s="230">
        <v>43</v>
      </c>
      <c r="K137" s="168">
        <f t="shared" si="9"/>
        <v>13165.75</v>
      </c>
      <c r="L137" s="17"/>
      <c r="M137" s="9"/>
      <c r="N137" s="9"/>
      <c r="O137" s="9"/>
      <c r="P137" s="113"/>
    </row>
    <row r="138" spans="2:16" x14ac:dyDescent="0.2">
      <c r="B138" s="227">
        <v>44</v>
      </c>
      <c r="C138" s="168">
        <f t="shared" si="8"/>
        <v>12903.25</v>
      </c>
      <c r="D138" s="17"/>
      <c r="E138" s="9"/>
      <c r="F138" s="9"/>
      <c r="G138" s="9"/>
      <c r="H138" s="9"/>
      <c r="I138" s="6"/>
      <c r="J138" s="230">
        <v>44</v>
      </c>
      <c r="K138" s="168">
        <f t="shared" si="9"/>
        <v>13169.25</v>
      </c>
      <c r="L138" s="17"/>
      <c r="M138" s="9"/>
      <c r="N138" s="9"/>
      <c r="O138" s="9"/>
      <c r="P138" s="113"/>
    </row>
    <row r="139" spans="2:16" x14ac:dyDescent="0.2">
      <c r="B139" s="227">
        <v>45</v>
      </c>
      <c r="C139" s="168">
        <f t="shared" si="8"/>
        <v>12906.75</v>
      </c>
      <c r="D139" s="17"/>
      <c r="E139" s="9"/>
      <c r="F139" s="9"/>
      <c r="G139" s="9"/>
      <c r="H139" s="9"/>
      <c r="I139" s="6"/>
      <c r="J139" s="230">
        <v>45</v>
      </c>
      <c r="K139" s="168">
        <f t="shared" si="9"/>
        <v>13172.75</v>
      </c>
      <c r="L139" s="17"/>
      <c r="M139" s="9"/>
      <c r="N139" s="9"/>
      <c r="O139" s="9"/>
      <c r="P139" s="113"/>
    </row>
    <row r="140" spans="2:16" x14ac:dyDescent="0.2">
      <c r="B140" s="227">
        <v>46</v>
      </c>
      <c r="C140" s="168">
        <f t="shared" si="8"/>
        <v>12910.25</v>
      </c>
      <c r="D140" s="17"/>
      <c r="E140" s="9"/>
      <c r="F140" s="9"/>
      <c r="G140" s="9"/>
      <c r="H140" s="9"/>
      <c r="I140" s="6"/>
      <c r="J140" s="230">
        <v>46</v>
      </c>
      <c r="K140" s="168">
        <f t="shared" si="9"/>
        <v>13176.25</v>
      </c>
      <c r="L140" s="17"/>
      <c r="M140" s="9"/>
      <c r="N140" s="9"/>
      <c r="O140" s="9"/>
      <c r="P140" s="113"/>
    </row>
    <row r="141" spans="2:16" x14ac:dyDescent="0.2">
      <c r="B141" s="227">
        <v>47</v>
      </c>
      <c r="C141" s="168">
        <f t="shared" si="8"/>
        <v>12913.75</v>
      </c>
      <c r="D141" s="17"/>
      <c r="E141" s="9"/>
      <c r="F141" s="9"/>
      <c r="G141" s="9"/>
      <c r="H141" s="9"/>
      <c r="I141" s="6"/>
      <c r="J141" s="230">
        <v>47</v>
      </c>
      <c r="K141" s="168">
        <f t="shared" si="9"/>
        <v>13179.75</v>
      </c>
      <c r="L141" s="17"/>
      <c r="M141" s="9"/>
      <c r="N141" s="9"/>
      <c r="O141" s="9"/>
      <c r="P141" s="113"/>
    </row>
    <row r="142" spans="2:16" x14ac:dyDescent="0.2">
      <c r="B142" s="227">
        <v>48</v>
      </c>
      <c r="C142" s="168">
        <f t="shared" si="8"/>
        <v>12917.25</v>
      </c>
      <c r="D142" s="17"/>
      <c r="E142" s="9"/>
      <c r="F142" s="9"/>
      <c r="G142" s="9"/>
      <c r="H142" s="9"/>
      <c r="I142" s="6"/>
      <c r="J142" s="230">
        <v>48</v>
      </c>
      <c r="K142" s="168">
        <f t="shared" si="9"/>
        <v>13183.25</v>
      </c>
      <c r="L142" s="17"/>
      <c r="M142" s="9"/>
      <c r="N142" s="9"/>
      <c r="O142" s="9"/>
      <c r="P142" s="113"/>
    </row>
    <row r="143" spans="2:16" x14ac:dyDescent="0.2">
      <c r="B143" s="227">
        <v>49</v>
      </c>
      <c r="C143" s="168">
        <f t="shared" si="8"/>
        <v>12920.75</v>
      </c>
      <c r="D143" s="17"/>
      <c r="E143" s="9"/>
      <c r="F143" s="9"/>
      <c r="G143" s="9"/>
      <c r="H143" s="9"/>
      <c r="I143" s="6"/>
      <c r="J143" s="230">
        <v>49</v>
      </c>
      <c r="K143" s="168">
        <f t="shared" si="9"/>
        <v>13186.75</v>
      </c>
      <c r="L143" s="17"/>
      <c r="M143" s="9"/>
      <c r="N143" s="9"/>
      <c r="O143" s="9"/>
      <c r="P143" s="113"/>
    </row>
    <row r="144" spans="2:16" x14ac:dyDescent="0.2">
      <c r="B144" s="227">
        <v>50</v>
      </c>
      <c r="C144" s="168">
        <f t="shared" si="8"/>
        <v>12924.25</v>
      </c>
      <c r="D144" s="17"/>
      <c r="E144" s="9"/>
      <c r="F144" s="9"/>
      <c r="G144" s="9"/>
      <c r="H144" s="9"/>
      <c r="I144" s="6"/>
      <c r="J144" s="230">
        <v>50</v>
      </c>
      <c r="K144" s="168">
        <f t="shared" si="9"/>
        <v>13190.25</v>
      </c>
      <c r="L144" s="17"/>
      <c r="M144" s="9"/>
      <c r="N144" s="9"/>
      <c r="O144" s="9"/>
      <c r="P144" s="113"/>
    </row>
    <row r="145" spans="1:16" x14ac:dyDescent="0.2">
      <c r="B145" s="227">
        <v>51</v>
      </c>
      <c r="C145" s="168">
        <f t="shared" si="8"/>
        <v>12927.75</v>
      </c>
      <c r="D145" s="17"/>
      <c r="E145" s="9"/>
      <c r="F145" s="9"/>
      <c r="G145" s="9"/>
      <c r="H145" s="9"/>
      <c r="I145" s="6"/>
      <c r="J145" s="230">
        <v>51</v>
      </c>
      <c r="K145" s="168">
        <f t="shared" si="9"/>
        <v>13193.75</v>
      </c>
      <c r="L145" s="17"/>
      <c r="M145" s="9"/>
      <c r="N145" s="9"/>
      <c r="O145" s="9"/>
      <c r="P145" s="113"/>
    </row>
    <row r="146" spans="1:16" x14ac:dyDescent="0.2">
      <c r="B146" s="227">
        <v>52</v>
      </c>
      <c r="C146" s="168">
        <f t="shared" si="8"/>
        <v>12931.25</v>
      </c>
      <c r="D146" s="17"/>
      <c r="E146" s="9"/>
      <c r="F146" s="9"/>
      <c r="G146" s="9"/>
      <c r="H146" s="9"/>
      <c r="I146" s="6"/>
      <c r="J146" s="230">
        <v>52</v>
      </c>
      <c r="K146" s="168">
        <f t="shared" si="9"/>
        <v>13197.25</v>
      </c>
      <c r="L146" s="17"/>
      <c r="M146" s="9"/>
      <c r="N146" s="9"/>
      <c r="O146" s="9"/>
      <c r="P146" s="113"/>
    </row>
    <row r="147" spans="1:16" x14ac:dyDescent="0.2">
      <c r="B147" s="227">
        <v>53</v>
      </c>
      <c r="C147" s="168">
        <f t="shared" si="8"/>
        <v>12934.75</v>
      </c>
      <c r="D147" s="17"/>
      <c r="E147" s="9"/>
      <c r="F147" s="9"/>
      <c r="G147" s="9"/>
      <c r="H147" s="29"/>
      <c r="I147" s="6"/>
      <c r="J147" s="230">
        <v>53</v>
      </c>
      <c r="K147" s="168">
        <f t="shared" si="9"/>
        <v>13200.75</v>
      </c>
      <c r="L147" s="17"/>
      <c r="M147" s="9"/>
      <c r="N147" s="9"/>
      <c r="O147" s="9"/>
      <c r="P147" s="134"/>
    </row>
    <row r="148" spans="1:16" x14ac:dyDescent="0.2">
      <c r="B148" s="227">
        <v>54</v>
      </c>
      <c r="C148" s="168">
        <f t="shared" si="8"/>
        <v>12938.25</v>
      </c>
      <c r="D148" s="17"/>
      <c r="E148" s="9"/>
      <c r="F148" s="9"/>
      <c r="G148" s="9"/>
      <c r="H148" s="9"/>
      <c r="I148" s="6"/>
      <c r="J148" s="230">
        <v>54</v>
      </c>
      <c r="K148" s="168">
        <f t="shared" si="9"/>
        <v>13204.25</v>
      </c>
      <c r="L148" s="17"/>
      <c r="M148" s="9"/>
      <c r="N148" s="9"/>
      <c r="O148" s="9"/>
      <c r="P148" s="113"/>
    </row>
    <row r="149" spans="1:16" x14ac:dyDescent="0.2">
      <c r="B149" s="227">
        <v>55</v>
      </c>
      <c r="C149" s="168">
        <f t="shared" si="8"/>
        <v>12941.75</v>
      </c>
      <c r="D149" s="17"/>
      <c r="E149" s="9"/>
      <c r="F149" s="9"/>
      <c r="G149" s="9"/>
      <c r="H149" s="9"/>
      <c r="I149" s="6"/>
      <c r="J149" s="230">
        <v>55</v>
      </c>
      <c r="K149" s="168">
        <f t="shared" si="9"/>
        <v>13207.75</v>
      </c>
      <c r="L149" s="17"/>
      <c r="M149" s="9"/>
      <c r="N149" s="9"/>
      <c r="O149" s="9"/>
      <c r="P149" s="113"/>
    </row>
    <row r="150" spans="1:16" x14ac:dyDescent="0.2">
      <c r="B150" s="227">
        <v>56</v>
      </c>
      <c r="C150" s="168">
        <f t="shared" si="8"/>
        <v>12945.25</v>
      </c>
      <c r="D150" s="17"/>
      <c r="E150" s="9"/>
      <c r="F150" s="9"/>
      <c r="G150" s="9"/>
      <c r="H150" s="9"/>
      <c r="I150" s="6"/>
      <c r="J150" s="230">
        <v>56</v>
      </c>
      <c r="K150" s="168">
        <f t="shared" si="9"/>
        <v>13211.25</v>
      </c>
      <c r="L150" s="17"/>
      <c r="M150" s="9"/>
      <c r="N150" s="9"/>
      <c r="O150" s="9"/>
      <c r="P150" s="113"/>
    </row>
    <row r="151" spans="1:16" x14ac:dyDescent="0.2">
      <c r="B151" s="227">
        <v>57</v>
      </c>
      <c r="C151" s="168">
        <f t="shared" si="8"/>
        <v>12948.75</v>
      </c>
      <c r="D151" s="17"/>
      <c r="E151" s="9"/>
      <c r="F151" s="9"/>
      <c r="G151" s="9"/>
      <c r="H151" s="9"/>
      <c r="I151" s="6"/>
      <c r="J151" s="230">
        <v>57</v>
      </c>
      <c r="K151" s="168">
        <f t="shared" si="9"/>
        <v>13214.75</v>
      </c>
      <c r="L151" s="17"/>
      <c r="M151" s="9"/>
      <c r="N151" s="9"/>
      <c r="O151" s="9"/>
      <c r="P151" s="113"/>
    </row>
    <row r="152" spans="1:16" x14ac:dyDescent="0.2">
      <c r="B152" s="227">
        <v>58</v>
      </c>
      <c r="C152" s="168">
        <f t="shared" si="8"/>
        <v>12952.25</v>
      </c>
      <c r="D152" s="17"/>
      <c r="E152" s="9"/>
      <c r="F152" s="9"/>
      <c r="G152" s="9"/>
      <c r="H152" s="9"/>
      <c r="I152" s="6"/>
      <c r="J152" s="230">
        <v>58</v>
      </c>
      <c r="K152" s="168">
        <f t="shared" si="9"/>
        <v>13218.25</v>
      </c>
      <c r="L152" s="17"/>
      <c r="M152" s="9"/>
      <c r="N152" s="9"/>
      <c r="O152" s="9"/>
      <c r="P152" s="113"/>
    </row>
    <row r="153" spans="1:16" x14ac:dyDescent="0.2">
      <c r="B153" s="227">
        <v>59</v>
      </c>
      <c r="C153" s="168">
        <f t="shared" si="8"/>
        <v>12955.75</v>
      </c>
      <c r="D153" s="17"/>
      <c r="E153" s="9"/>
      <c r="F153" s="9"/>
      <c r="G153" s="9"/>
      <c r="H153" s="9"/>
      <c r="I153" s="6"/>
      <c r="J153" s="230">
        <v>59</v>
      </c>
      <c r="K153" s="168">
        <f t="shared" si="9"/>
        <v>13221.75</v>
      </c>
      <c r="L153" s="17"/>
      <c r="M153" s="9"/>
      <c r="N153" s="9"/>
      <c r="O153" s="9"/>
      <c r="P153" s="113"/>
    </row>
    <row r="154" spans="1:16" x14ac:dyDescent="0.2">
      <c r="B154" s="227">
        <v>60</v>
      </c>
      <c r="C154" s="168">
        <f t="shared" si="8"/>
        <v>12959.25</v>
      </c>
      <c r="D154" s="17"/>
      <c r="E154" s="9"/>
      <c r="F154" s="9"/>
      <c r="G154" s="9"/>
      <c r="H154" s="9"/>
      <c r="I154" s="6"/>
      <c r="J154" s="230">
        <v>60</v>
      </c>
      <c r="K154" s="168">
        <f t="shared" si="9"/>
        <v>13225.25</v>
      </c>
      <c r="L154" s="17"/>
      <c r="M154" s="9"/>
      <c r="N154" s="9"/>
      <c r="O154" s="9"/>
      <c r="P154" s="113"/>
    </row>
    <row r="155" spans="1:16" x14ac:dyDescent="0.2">
      <c r="B155" s="227">
        <v>61</v>
      </c>
      <c r="C155" s="168">
        <f t="shared" si="8"/>
        <v>12962.75</v>
      </c>
      <c r="D155" s="17"/>
      <c r="E155" s="9"/>
      <c r="F155" s="9"/>
      <c r="G155" s="9"/>
      <c r="H155" s="9"/>
      <c r="I155" s="6"/>
      <c r="J155" s="230">
        <v>61</v>
      </c>
      <c r="K155" s="168">
        <f t="shared" si="9"/>
        <v>13228.75</v>
      </c>
      <c r="L155" s="17"/>
      <c r="M155" s="9"/>
      <c r="N155" s="9"/>
      <c r="O155" s="9"/>
      <c r="P155" s="113"/>
    </row>
    <row r="156" spans="1:16" x14ac:dyDescent="0.2">
      <c r="B156" s="227">
        <v>62</v>
      </c>
      <c r="C156" s="168">
        <f t="shared" si="8"/>
        <v>12966.25</v>
      </c>
      <c r="D156" s="17"/>
      <c r="E156" s="9"/>
      <c r="F156" s="9"/>
      <c r="G156" s="9"/>
      <c r="H156" s="9"/>
      <c r="I156" s="6"/>
      <c r="J156" s="230">
        <v>62</v>
      </c>
      <c r="K156" s="168">
        <f t="shared" si="9"/>
        <v>13232.25</v>
      </c>
      <c r="L156" s="17"/>
      <c r="M156" s="9"/>
      <c r="N156" s="9"/>
      <c r="O156" s="9"/>
      <c r="P156" s="113"/>
    </row>
    <row r="157" spans="1:16" x14ac:dyDescent="0.2">
      <c r="B157" s="227">
        <v>63</v>
      </c>
      <c r="C157" s="168">
        <f t="shared" si="8"/>
        <v>12969.75</v>
      </c>
      <c r="D157" s="17"/>
      <c r="E157" s="9"/>
      <c r="F157" s="9"/>
      <c r="G157" s="9"/>
      <c r="H157" s="9"/>
      <c r="I157" s="6"/>
      <c r="J157" s="230">
        <v>63</v>
      </c>
      <c r="K157" s="168">
        <f t="shared" si="9"/>
        <v>13235.75</v>
      </c>
      <c r="L157" s="17"/>
      <c r="M157" s="9"/>
      <c r="N157" s="9"/>
      <c r="O157" s="9"/>
      <c r="P157" s="113"/>
    </row>
    <row r="158" spans="1:16" ht="13.5" thickBot="1" x14ac:dyDescent="0.25">
      <c r="B158" s="228">
        <v>64</v>
      </c>
      <c r="C158" s="169">
        <f t="shared" si="8"/>
        <v>12973.25</v>
      </c>
      <c r="D158" s="173"/>
      <c r="E158" s="174"/>
      <c r="F158" s="174"/>
      <c r="G158" s="174"/>
      <c r="H158" s="174"/>
      <c r="I158" s="81"/>
      <c r="J158" s="231">
        <v>64</v>
      </c>
      <c r="K158" s="169">
        <f t="shared" si="9"/>
        <v>13239.25</v>
      </c>
      <c r="L158" s="173"/>
      <c r="M158" s="174"/>
      <c r="N158" s="174"/>
      <c r="O158" s="174"/>
      <c r="P158" s="184"/>
    </row>
    <row r="159" spans="1:16" x14ac:dyDescent="0.2">
      <c r="A159" s="412">
        <v>6</v>
      </c>
      <c r="B159" s="83"/>
      <c r="C159" s="83"/>
      <c r="D159" s="141"/>
      <c r="E159" s="432" t="s">
        <v>207</v>
      </c>
      <c r="F159" s="433"/>
      <c r="G159" s="433" t="s">
        <v>208</v>
      </c>
      <c r="H159" s="433"/>
      <c r="I159" s="106" t="s">
        <v>200</v>
      </c>
      <c r="J159" s="433" t="s">
        <v>211</v>
      </c>
      <c r="K159" s="433"/>
      <c r="L159" s="107" t="s">
        <v>437</v>
      </c>
      <c r="M159" s="83"/>
      <c r="N159" s="83"/>
      <c r="O159" s="83"/>
      <c r="P159" s="83"/>
    </row>
    <row r="160" spans="1:16" ht="16.5" thickBot="1" x14ac:dyDescent="0.3">
      <c r="A160" s="413"/>
      <c r="B160" s="83"/>
      <c r="C160" s="83"/>
      <c r="D160" s="142"/>
      <c r="E160" s="414" t="s">
        <v>153</v>
      </c>
      <c r="F160" s="415"/>
      <c r="G160" s="415"/>
      <c r="H160" s="415"/>
      <c r="I160" s="415"/>
      <c r="J160" s="415"/>
      <c r="K160" s="415"/>
      <c r="L160" s="417"/>
      <c r="M160" s="83"/>
      <c r="N160" s="83"/>
      <c r="O160" s="83"/>
      <c r="P160" s="83"/>
    </row>
    <row r="161" spans="2:16" ht="13.5" thickBot="1" x14ac:dyDescent="0.25">
      <c r="B161" s="92" t="s">
        <v>111</v>
      </c>
      <c r="C161" s="94" t="s">
        <v>112</v>
      </c>
      <c r="D161" s="94" t="s">
        <v>113</v>
      </c>
      <c r="E161" s="95" t="s">
        <v>114</v>
      </c>
      <c r="F161" s="95" t="s">
        <v>115</v>
      </c>
      <c r="G161" s="95" t="s">
        <v>116</v>
      </c>
      <c r="H161" s="96" t="s">
        <v>117</v>
      </c>
      <c r="I161" s="75"/>
      <c r="J161" s="92" t="s">
        <v>111</v>
      </c>
      <c r="K161" s="94" t="s">
        <v>118</v>
      </c>
      <c r="L161" s="94" t="s">
        <v>113</v>
      </c>
      <c r="M161" s="95" t="s">
        <v>114</v>
      </c>
      <c r="N161" s="95" t="s">
        <v>115</v>
      </c>
      <c r="O161" s="95" t="s">
        <v>116</v>
      </c>
      <c r="P161" s="96" t="s">
        <v>117</v>
      </c>
    </row>
    <row r="162" spans="2:16" x14ac:dyDescent="0.2">
      <c r="B162" s="226">
        <v>1</v>
      </c>
      <c r="C162" s="221">
        <f>12996-245.875+B162*1.75</f>
        <v>12751.875</v>
      </c>
      <c r="D162" s="66"/>
      <c r="E162" s="100"/>
      <c r="F162" s="100"/>
      <c r="G162" s="100"/>
      <c r="H162" s="211"/>
      <c r="I162" s="6"/>
      <c r="J162" s="229">
        <v>1</v>
      </c>
      <c r="K162" s="221">
        <f>12996+20.125+J162*1.75</f>
        <v>13017.875</v>
      </c>
      <c r="L162" s="66"/>
      <c r="M162" s="100"/>
      <c r="N162" s="100"/>
      <c r="O162" s="100"/>
      <c r="P162" s="212"/>
    </row>
    <row r="163" spans="2:16" x14ac:dyDescent="0.2">
      <c r="B163" s="227">
        <v>2</v>
      </c>
      <c r="C163" s="168">
        <f t="shared" ref="C163:C226" si="10">12996-245.875+B163*1.75</f>
        <v>12753.625</v>
      </c>
      <c r="D163" s="20"/>
      <c r="E163" s="4"/>
      <c r="F163" s="4"/>
      <c r="G163" s="4"/>
      <c r="H163" s="9"/>
      <c r="I163" s="6"/>
      <c r="J163" s="230">
        <v>2</v>
      </c>
      <c r="K163" s="168">
        <f t="shared" ref="K163:K226" si="11">12996+20.125+J163*1.75</f>
        <v>13019.625</v>
      </c>
      <c r="L163" s="20"/>
      <c r="M163" s="4"/>
      <c r="N163" s="4"/>
      <c r="O163" s="4"/>
      <c r="P163" s="113"/>
    </row>
    <row r="164" spans="2:16" x14ac:dyDescent="0.2">
      <c r="B164" s="227">
        <v>3</v>
      </c>
      <c r="C164" s="168">
        <f t="shared" si="10"/>
        <v>12755.375</v>
      </c>
      <c r="D164" s="20"/>
      <c r="E164" s="4"/>
      <c r="F164" s="4"/>
      <c r="G164" s="4"/>
      <c r="H164" s="9"/>
      <c r="I164" s="6"/>
      <c r="J164" s="230">
        <v>3</v>
      </c>
      <c r="K164" s="168">
        <f t="shared" si="11"/>
        <v>13021.375</v>
      </c>
      <c r="L164" s="20"/>
      <c r="M164" s="4"/>
      <c r="N164" s="4"/>
      <c r="O164" s="4"/>
      <c r="P164" s="113"/>
    </row>
    <row r="165" spans="2:16" x14ac:dyDescent="0.2">
      <c r="B165" s="227">
        <v>4</v>
      </c>
      <c r="C165" s="168">
        <f t="shared" si="10"/>
        <v>12757.125</v>
      </c>
      <c r="D165" s="17"/>
      <c r="E165" s="9"/>
      <c r="F165" s="9"/>
      <c r="G165" s="9"/>
      <c r="H165" s="9"/>
      <c r="I165" s="6"/>
      <c r="J165" s="230">
        <v>4</v>
      </c>
      <c r="K165" s="168">
        <f t="shared" si="11"/>
        <v>13023.125</v>
      </c>
      <c r="L165" s="17"/>
      <c r="M165" s="9"/>
      <c r="N165" s="9"/>
      <c r="O165" s="9"/>
      <c r="P165" s="113"/>
    </row>
    <row r="166" spans="2:16" x14ac:dyDescent="0.2">
      <c r="B166" s="227">
        <v>5</v>
      </c>
      <c r="C166" s="168">
        <f t="shared" si="10"/>
        <v>12758.875</v>
      </c>
      <c r="D166" s="17"/>
      <c r="E166" s="9"/>
      <c r="F166" s="9"/>
      <c r="G166" s="9"/>
      <c r="H166" s="9"/>
      <c r="I166" s="6"/>
      <c r="J166" s="230">
        <v>5</v>
      </c>
      <c r="K166" s="168">
        <f t="shared" si="11"/>
        <v>13024.875</v>
      </c>
      <c r="L166" s="17"/>
      <c r="M166" s="9"/>
      <c r="N166" s="9"/>
      <c r="O166" s="9"/>
      <c r="P166" s="113"/>
    </row>
    <row r="167" spans="2:16" x14ac:dyDescent="0.2">
      <c r="B167" s="227">
        <v>6</v>
      </c>
      <c r="C167" s="168">
        <f t="shared" si="10"/>
        <v>12760.625</v>
      </c>
      <c r="D167" s="17"/>
      <c r="E167" s="9"/>
      <c r="F167" s="9"/>
      <c r="G167" s="9"/>
      <c r="H167" s="9"/>
      <c r="I167" s="6"/>
      <c r="J167" s="230">
        <v>6</v>
      </c>
      <c r="K167" s="168">
        <f t="shared" si="11"/>
        <v>13026.625</v>
      </c>
      <c r="L167" s="17"/>
      <c r="M167" s="9"/>
      <c r="N167" s="9"/>
      <c r="O167" s="9"/>
      <c r="P167" s="113"/>
    </row>
    <row r="168" spans="2:16" x14ac:dyDescent="0.2">
      <c r="B168" s="227">
        <v>7</v>
      </c>
      <c r="C168" s="168">
        <f t="shared" si="10"/>
        <v>12762.375</v>
      </c>
      <c r="D168" s="17"/>
      <c r="E168" s="9"/>
      <c r="F168" s="9"/>
      <c r="G168" s="9"/>
      <c r="H168" s="9"/>
      <c r="I168" s="6"/>
      <c r="J168" s="230">
        <v>7</v>
      </c>
      <c r="K168" s="168">
        <f t="shared" si="11"/>
        <v>13028.375</v>
      </c>
      <c r="L168" s="17"/>
      <c r="M168" s="9"/>
      <c r="N168" s="9"/>
      <c r="O168" s="9"/>
      <c r="P168" s="113"/>
    </row>
    <row r="169" spans="2:16" x14ac:dyDescent="0.2">
      <c r="B169" s="227">
        <v>8</v>
      </c>
      <c r="C169" s="168">
        <f t="shared" si="10"/>
        <v>12764.125</v>
      </c>
      <c r="D169" s="17"/>
      <c r="E169" s="9"/>
      <c r="F169" s="9"/>
      <c r="G169" s="9"/>
      <c r="H169" s="9"/>
      <c r="I169" s="6"/>
      <c r="J169" s="230">
        <v>8</v>
      </c>
      <c r="K169" s="168">
        <f t="shared" si="11"/>
        <v>13030.125</v>
      </c>
      <c r="L169" s="17"/>
      <c r="M169" s="9"/>
      <c r="N169" s="9"/>
      <c r="O169" s="9"/>
      <c r="P169" s="113"/>
    </row>
    <row r="170" spans="2:16" x14ac:dyDescent="0.2">
      <c r="B170" s="227">
        <v>9</v>
      </c>
      <c r="C170" s="168">
        <f t="shared" si="10"/>
        <v>12765.875</v>
      </c>
      <c r="D170" s="17"/>
      <c r="E170" s="9"/>
      <c r="F170" s="9"/>
      <c r="G170" s="9"/>
      <c r="H170" s="9"/>
      <c r="I170" s="6"/>
      <c r="J170" s="230">
        <v>9</v>
      </c>
      <c r="K170" s="168">
        <f t="shared" si="11"/>
        <v>13031.875</v>
      </c>
      <c r="L170" s="17"/>
      <c r="M170" s="9"/>
      <c r="N170" s="9"/>
      <c r="O170" s="9"/>
      <c r="P170" s="113"/>
    </row>
    <row r="171" spans="2:16" x14ac:dyDescent="0.2">
      <c r="B171" s="227">
        <v>10</v>
      </c>
      <c r="C171" s="168">
        <f t="shared" si="10"/>
        <v>12767.625</v>
      </c>
      <c r="D171" s="17"/>
      <c r="E171" s="9"/>
      <c r="F171" s="9"/>
      <c r="G171" s="9"/>
      <c r="H171" s="9"/>
      <c r="I171" s="6"/>
      <c r="J171" s="230">
        <v>10</v>
      </c>
      <c r="K171" s="168">
        <f t="shared" si="11"/>
        <v>13033.625</v>
      </c>
      <c r="L171" s="17"/>
      <c r="M171" s="9"/>
      <c r="N171" s="9"/>
      <c r="O171" s="9"/>
      <c r="P171" s="113"/>
    </row>
    <row r="172" spans="2:16" x14ac:dyDescent="0.2">
      <c r="B172" s="227">
        <v>11</v>
      </c>
      <c r="C172" s="168">
        <f t="shared" si="10"/>
        <v>12769.375</v>
      </c>
      <c r="D172" s="17"/>
      <c r="E172" s="9"/>
      <c r="F172" s="9"/>
      <c r="G172" s="9"/>
      <c r="H172" s="9"/>
      <c r="I172" s="6"/>
      <c r="J172" s="230">
        <v>11</v>
      </c>
      <c r="K172" s="168">
        <f t="shared" si="11"/>
        <v>13035.375</v>
      </c>
      <c r="L172" s="17"/>
      <c r="M172" s="9"/>
      <c r="N172" s="9"/>
      <c r="O172" s="9"/>
      <c r="P172" s="113"/>
    </row>
    <row r="173" spans="2:16" x14ac:dyDescent="0.2">
      <c r="B173" s="227">
        <v>12</v>
      </c>
      <c r="C173" s="168">
        <f t="shared" si="10"/>
        <v>12771.125</v>
      </c>
      <c r="D173" s="17"/>
      <c r="E173" s="9"/>
      <c r="F173" s="9"/>
      <c r="G173" s="9"/>
      <c r="H173" s="9"/>
      <c r="I173" s="6"/>
      <c r="J173" s="230">
        <v>12</v>
      </c>
      <c r="K173" s="168">
        <f t="shared" si="11"/>
        <v>13037.125</v>
      </c>
      <c r="L173" s="17"/>
      <c r="M173" s="9"/>
      <c r="N173" s="9"/>
      <c r="O173" s="9"/>
      <c r="P173" s="113"/>
    </row>
    <row r="174" spans="2:16" x14ac:dyDescent="0.2">
      <c r="B174" s="227">
        <v>13</v>
      </c>
      <c r="C174" s="168">
        <f t="shared" si="10"/>
        <v>12772.875</v>
      </c>
      <c r="D174" s="17"/>
      <c r="E174" s="9"/>
      <c r="F174" s="9"/>
      <c r="G174" s="9"/>
      <c r="H174" s="9"/>
      <c r="I174" s="6"/>
      <c r="J174" s="230">
        <v>13</v>
      </c>
      <c r="K174" s="168">
        <f t="shared" si="11"/>
        <v>13038.875</v>
      </c>
      <c r="L174" s="17"/>
      <c r="M174" s="9"/>
      <c r="N174" s="9"/>
      <c r="O174" s="9"/>
      <c r="P174" s="113"/>
    </row>
    <row r="175" spans="2:16" x14ac:dyDescent="0.2">
      <c r="B175" s="227">
        <v>14</v>
      </c>
      <c r="C175" s="168">
        <f t="shared" si="10"/>
        <v>12774.625</v>
      </c>
      <c r="D175" s="17"/>
      <c r="E175" s="9"/>
      <c r="F175" s="9"/>
      <c r="G175" s="9"/>
      <c r="H175" s="9"/>
      <c r="I175" s="6"/>
      <c r="J175" s="230">
        <v>14</v>
      </c>
      <c r="K175" s="168">
        <f t="shared" si="11"/>
        <v>13040.625</v>
      </c>
      <c r="L175" s="17"/>
      <c r="M175" s="9"/>
      <c r="N175" s="9"/>
      <c r="O175" s="9"/>
      <c r="P175" s="113"/>
    </row>
    <row r="176" spans="2:16" x14ac:dyDescent="0.2">
      <c r="B176" s="227">
        <v>15</v>
      </c>
      <c r="C176" s="168">
        <f t="shared" si="10"/>
        <v>12776.375</v>
      </c>
      <c r="D176" s="17"/>
      <c r="E176" s="9"/>
      <c r="F176" s="9"/>
      <c r="G176" s="9"/>
      <c r="H176" s="9"/>
      <c r="I176" s="6"/>
      <c r="J176" s="230">
        <v>15</v>
      </c>
      <c r="K176" s="168">
        <f t="shared" si="11"/>
        <v>13042.375</v>
      </c>
      <c r="L176" s="17"/>
      <c r="M176" s="9"/>
      <c r="N176" s="9"/>
      <c r="O176" s="9"/>
      <c r="P176" s="113"/>
    </row>
    <row r="177" spans="2:16" x14ac:dyDescent="0.2">
      <c r="B177" s="227">
        <v>16</v>
      </c>
      <c r="C177" s="168">
        <f t="shared" si="10"/>
        <v>12778.125</v>
      </c>
      <c r="D177" s="17"/>
      <c r="E177" s="9"/>
      <c r="F177" s="9"/>
      <c r="G177" s="9"/>
      <c r="H177" s="9"/>
      <c r="I177" s="6"/>
      <c r="J177" s="230">
        <v>16</v>
      </c>
      <c r="K177" s="168">
        <f t="shared" si="11"/>
        <v>13044.125</v>
      </c>
      <c r="L177" s="17"/>
      <c r="M177" s="9"/>
      <c r="N177" s="9"/>
      <c r="O177" s="9"/>
      <c r="P177" s="113"/>
    </row>
    <row r="178" spans="2:16" x14ac:dyDescent="0.2">
      <c r="B178" s="227">
        <v>17</v>
      </c>
      <c r="C178" s="168">
        <f t="shared" si="10"/>
        <v>12779.875</v>
      </c>
      <c r="D178" s="17"/>
      <c r="E178" s="9"/>
      <c r="F178" s="9"/>
      <c r="G178" s="9"/>
      <c r="H178" s="9"/>
      <c r="I178" s="6"/>
      <c r="J178" s="230">
        <v>17</v>
      </c>
      <c r="K178" s="168">
        <f t="shared" si="11"/>
        <v>13045.875</v>
      </c>
      <c r="L178" s="17"/>
      <c r="M178" s="9"/>
      <c r="N178" s="9"/>
      <c r="O178" s="9"/>
      <c r="P178" s="113"/>
    </row>
    <row r="179" spans="2:16" x14ac:dyDescent="0.2">
      <c r="B179" s="227">
        <v>18</v>
      </c>
      <c r="C179" s="168">
        <f t="shared" si="10"/>
        <v>12781.625</v>
      </c>
      <c r="D179" s="17"/>
      <c r="E179" s="9"/>
      <c r="F179" s="9"/>
      <c r="G179" s="9"/>
      <c r="H179" s="9"/>
      <c r="I179" s="6"/>
      <c r="J179" s="230">
        <v>18</v>
      </c>
      <c r="K179" s="168">
        <f t="shared" si="11"/>
        <v>13047.625</v>
      </c>
      <c r="L179" s="17"/>
      <c r="M179" s="9"/>
      <c r="N179" s="9"/>
      <c r="O179" s="9"/>
      <c r="P179" s="113"/>
    </row>
    <row r="180" spans="2:16" x14ac:dyDescent="0.2">
      <c r="B180" s="227">
        <v>19</v>
      </c>
      <c r="C180" s="168">
        <f t="shared" si="10"/>
        <v>12783.375</v>
      </c>
      <c r="D180" s="17"/>
      <c r="E180" s="9"/>
      <c r="F180" s="9"/>
      <c r="G180" s="9"/>
      <c r="H180" s="9"/>
      <c r="I180" s="6"/>
      <c r="J180" s="230">
        <v>19</v>
      </c>
      <c r="K180" s="168">
        <f t="shared" si="11"/>
        <v>13049.375</v>
      </c>
      <c r="L180" s="17"/>
      <c r="M180" s="9"/>
      <c r="N180" s="9"/>
      <c r="O180" s="9"/>
      <c r="P180" s="113"/>
    </row>
    <row r="181" spans="2:16" x14ac:dyDescent="0.2">
      <c r="B181" s="227">
        <v>20</v>
      </c>
      <c r="C181" s="168">
        <f t="shared" si="10"/>
        <v>12785.125</v>
      </c>
      <c r="D181" s="17"/>
      <c r="E181" s="9"/>
      <c r="F181" s="9"/>
      <c r="G181" s="9"/>
      <c r="H181" s="9"/>
      <c r="I181" s="6"/>
      <c r="J181" s="230">
        <v>20</v>
      </c>
      <c r="K181" s="168">
        <f t="shared" si="11"/>
        <v>13051.125</v>
      </c>
      <c r="L181" s="17"/>
      <c r="M181" s="9"/>
      <c r="N181" s="9"/>
      <c r="O181" s="9"/>
      <c r="P181" s="113"/>
    </row>
    <row r="182" spans="2:16" x14ac:dyDescent="0.2">
      <c r="B182" s="227">
        <v>21</v>
      </c>
      <c r="C182" s="168">
        <f t="shared" si="10"/>
        <v>12786.875</v>
      </c>
      <c r="D182" s="17"/>
      <c r="E182" s="9"/>
      <c r="F182" s="9"/>
      <c r="G182" s="9"/>
      <c r="H182" s="9"/>
      <c r="I182" s="6"/>
      <c r="J182" s="230">
        <v>21</v>
      </c>
      <c r="K182" s="168">
        <f t="shared" si="11"/>
        <v>13052.875</v>
      </c>
      <c r="L182" s="17"/>
      <c r="M182" s="9"/>
      <c r="N182" s="9"/>
      <c r="O182" s="9"/>
      <c r="P182" s="113"/>
    </row>
    <row r="183" spans="2:16" x14ac:dyDescent="0.2">
      <c r="B183" s="227">
        <v>22</v>
      </c>
      <c r="C183" s="168">
        <f t="shared" si="10"/>
        <v>12788.625</v>
      </c>
      <c r="D183" s="17"/>
      <c r="E183" s="9"/>
      <c r="F183" s="9"/>
      <c r="G183" s="9"/>
      <c r="H183" s="9"/>
      <c r="I183" s="6"/>
      <c r="J183" s="230">
        <v>22</v>
      </c>
      <c r="K183" s="168">
        <f t="shared" si="11"/>
        <v>13054.625</v>
      </c>
      <c r="L183" s="17"/>
      <c r="M183" s="9"/>
      <c r="N183" s="9"/>
      <c r="O183" s="9"/>
      <c r="P183" s="113"/>
    </row>
    <row r="184" spans="2:16" x14ac:dyDescent="0.2">
      <c r="B184" s="227">
        <v>23</v>
      </c>
      <c r="C184" s="168">
        <f t="shared" si="10"/>
        <v>12790.375</v>
      </c>
      <c r="D184" s="17"/>
      <c r="E184" s="9"/>
      <c r="F184" s="9"/>
      <c r="G184" s="9"/>
      <c r="H184" s="9"/>
      <c r="I184" s="6"/>
      <c r="J184" s="230">
        <v>23</v>
      </c>
      <c r="K184" s="168">
        <f t="shared" si="11"/>
        <v>13056.375</v>
      </c>
      <c r="L184" s="17"/>
      <c r="M184" s="9"/>
      <c r="N184" s="9"/>
      <c r="O184" s="9"/>
      <c r="P184" s="113"/>
    </row>
    <row r="185" spans="2:16" x14ac:dyDescent="0.2">
      <c r="B185" s="227">
        <v>24</v>
      </c>
      <c r="C185" s="168">
        <f t="shared" si="10"/>
        <v>12792.125</v>
      </c>
      <c r="D185" s="17"/>
      <c r="E185" s="9"/>
      <c r="F185" s="9"/>
      <c r="G185" s="9"/>
      <c r="H185" s="9"/>
      <c r="I185" s="6"/>
      <c r="J185" s="230">
        <v>24</v>
      </c>
      <c r="K185" s="168">
        <f t="shared" si="11"/>
        <v>13058.125</v>
      </c>
      <c r="L185" s="17"/>
      <c r="M185" s="9"/>
      <c r="N185" s="9"/>
      <c r="O185" s="9"/>
      <c r="P185" s="113"/>
    </row>
    <row r="186" spans="2:16" x14ac:dyDescent="0.2">
      <c r="B186" s="227">
        <v>25</v>
      </c>
      <c r="C186" s="168">
        <f t="shared" si="10"/>
        <v>12793.875</v>
      </c>
      <c r="D186" s="17"/>
      <c r="E186" s="9"/>
      <c r="F186" s="9"/>
      <c r="G186" s="9"/>
      <c r="H186" s="9"/>
      <c r="I186" s="6"/>
      <c r="J186" s="230">
        <v>25</v>
      </c>
      <c r="K186" s="168">
        <f t="shared" si="11"/>
        <v>13059.875</v>
      </c>
      <c r="L186" s="17"/>
      <c r="M186" s="9"/>
      <c r="N186" s="9"/>
      <c r="O186" s="9"/>
      <c r="P186" s="113"/>
    </row>
    <row r="187" spans="2:16" x14ac:dyDescent="0.2">
      <c r="B187" s="227">
        <v>26</v>
      </c>
      <c r="C187" s="168">
        <f t="shared" si="10"/>
        <v>12795.625</v>
      </c>
      <c r="D187" s="17"/>
      <c r="E187" s="9"/>
      <c r="F187" s="9"/>
      <c r="G187" s="9"/>
      <c r="H187" s="9"/>
      <c r="I187" s="6"/>
      <c r="J187" s="230">
        <v>26</v>
      </c>
      <c r="K187" s="168">
        <f t="shared" si="11"/>
        <v>13061.625</v>
      </c>
      <c r="L187" s="17"/>
      <c r="M187" s="9"/>
      <c r="N187" s="9"/>
      <c r="O187" s="9"/>
      <c r="P187" s="113"/>
    </row>
    <row r="188" spans="2:16" x14ac:dyDescent="0.2">
      <c r="B188" s="227">
        <v>27</v>
      </c>
      <c r="C188" s="168">
        <f t="shared" si="10"/>
        <v>12797.375</v>
      </c>
      <c r="D188" s="17"/>
      <c r="E188" s="9"/>
      <c r="F188" s="9"/>
      <c r="G188" s="9"/>
      <c r="H188" s="9"/>
      <c r="I188" s="6"/>
      <c r="J188" s="230">
        <v>27</v>
      </c>
      <c r="K188" s="168">
        <f t="shared" si="11"/>
        <v>13063.375</v>
      </c>
      <c r="L188" s="17"/>
      <c r="M188" s="9"/>
      <c r="N188" s="9"/>
      <c r="O188" s="9"/>
      <c r="P188" s="113"/>
    </row>
    <row r="189" spans="2:16" x14ac:dyDescent="0.2">
      <c r="B189" s="227">
        <v>28</v>
      </c>
      <c r="C189" s="168">
        <f t="shared" si="10"/>
        <v>12799.125</v>
      </c>
      <c r="D189" s="17"/>
      <c r="E189" s="9"/>
      <c r="F189" s="9"/>
      <c r="G189" s="9"/>
      <c r="H189" s="9"/>
      <c r="I189" s="6"/>
      <c r="J189" s="230">
        <v>28</v>
      </c>
      <c r="K189" s="168">
        <f t="shared" si="11"/>
        <v>13065.125</v>
      </c>
      <c r="L189" s="17"/>
      <c r="M189" s="9"/>
      <c r="N189" s="9"/>
      <c r="O189" s="9"/>
      <c r="P189" s="113"/>
    </row>
    <row r="190" spans="2:16" x14ac:dyDescent="0.2">
      <c r="B190" s="227">
        <v>29</v>
      </c>
      <c r="C190" s="168">
        <f t="shared" si="10"/>
        <v>12800.875</v>
      </c>
      <c r="D190" s="17"/>
      <c r="E190" s="9"/>
      <c r="F190" s="9"/>
      <c r="G190" s="9"/>
      <c r="H190" s="9"/>
      <c r="I190" s="6"/>
      <c r="J190" s="230">
        <v>29</v>
      </c>
      <c r="K190" s="168">
        <f t="shared" si="11"/>
        <v>13066.875</v>
      </c>
      <c r="L190" s="17"/>
      <c r="M190" s="9"/>
      <c r="N190" s="9"/>
      <c r="O190" s="9"/>
      <c r="P190" s="113"/>
    </row>
    <row r="191" spans="2:16" x14ac:dyDescent="0.2">
      <c r="B191" s="227">
        <v>30</v>
      </c>
      <c r="C191" s="168">
        <f t="shared" si="10"/>
        <v>12802.625</v>
      </c>
      <c r="D191" s="17"/>
      <c r="E191" s="9"/>
      <c r="F191" s="9"/>
      <c r="G191" s="9"/>
      <c r="H191" s="9"/>
      <c r="I191" s="6"/>
      <c r="J191" s="230">
        <v>30</v>
      </c>
      <c r="K191" s="168">
        <f t="shared" si="11"/>
        <v>13068.625</v>
      </c>
      <c r="L191" s="17"/>
      <c r="M191" s="9"/>
      <c r="N191" s="9"/>
      <c r="O191" s="9"/>
      <c r="P191" s="113"/>
    </row>
    <row r="192" spans="2:16" x14ac:dyDescent="0.2">
      <c r="B192" s="227">
        <v>31</v>
      </c>
      <c r="C192" s="168">
        <f t="shared" si="10"/>
        <v>12804.375</v>
      </c>
      <c r="D192" s="17"/>
      <c r="E192" s="9"/>
      <c r="F192" s="9"/>
      <c r="G192" s="9"/>
      <c r="H192" s="9"/>
      <c r="I192" s="6"/>
      <c r="J192" s="230">
        <v>31</v>
      </c>
      <c r="K192" s="168">
        <f t="shared" si="11"/>
        <v>13070.375</v>
      </c>
      <c r="L192" s="17"/>
      <c r="M192" s="9"/>
      <c r="N192" s="9"/>
      <c r="O192" s="9"/>
      <c r="P192" s="113"/>
    </row>
    <row r="193" spans="2:16" x14ac:dyDescent="0.2">
      <c r="B193" s="227">
        <v>32</v>
      </c>
      <c r="C193" s="168">
        <f t="shared" si="10"/>
        <v>12806.125</v>
      </c>
      <c r="D193" s="17"/>
      <c r="E193" s="9"/>
      <c r="F193" s="9"/>
      <c r="G193" s="9"/>
      <c r="H193" s="9"/>
      <c r="I193" s="6"/>
      <c r="J193" s="230">
        <v>32</v>
      </c>
      <c r="K193" s="168">
        <f t="shared" si="11"/>
        <v>13072.125</v>
      </c>
      <c r="L193" s="17"/>
      <c r="M193" s="9"/>
      <c r="N193" s="9"/>
      <c r="O193" s="9"/>
      <c r="P193" s="113"/>
    </row>
    <row r="194" spans="2:16" x14ac:dyDescent="0.2">
      <c r="B194" s="227">
        <v>33</v>
      </c>
      <c r="C194" s="168">
        <f t="shared" si="10"/>
        <v>12807.875</v>
      </c>
      <c r="D194" s="17"/>
      <c r="E194" s="9"/>
      <c r="F194" s="9"/>
      <c r="G194" s="9"/>
      <c r="H194" s="9"/>
      <c r="I194" s="6"/>
      <c r="J194" s="230">
        <v>33</v>
      </c>
      <c r="K194" s="168">
        <f t="shared" si="11"/>
        <v>13073.875</v>
      </c>
      <c r="L194" s="17"/>
      <c r="M194" s="9"/>
      <c r="N194" s="9"/>
      <c r="O194" s="9"/>
      <c r="P194" s="113"/>
    </row>
    <row r="195" spans="2:16" x14ac:dyDescent="0.2">
      <c r="B195" s="227">
        <v>34</v>
      </c>
      <c r="C195" s="168">
        <f t="shared" si="10"/>
        <v>12809.625</v>
      </c>
      <c r="D195" s="17"/>
      <c r="E195" s="9"/>
      <c r="F195" s="9"/>
      <c r="G195" s="9"/>
      <c r="H195" s="9"/>
      <c r="I195" s="6"/>
      <c r="J195" s="230">
        <v>34</v>
      </c>
      <c r="K195" s="168">
        <f t="shared" si="11"/>
        <v>13075.625</v>
      </c>
      <c r="L195" s="17"/>
      <c r="M195" s="9"/>
      <c r="N195" s="9"/>
      <c r="O195" s="9"/>
      <c r="P195" s="113"/>
    </row>
    <row r="196" spans="2:16" x14ac:dyDescent="0.2">
      <c r="B196" s="227">
        <v>35</v>
      </c>
      <c r="C196" s="168">
        <f t="shared" si="10"/>
        <v>12811.375</v>
      </c>
      <c r="D196" s="17"/>
      <c r="E196" s="9"/>
      <c r="F196" s="9"/>
      <c r="G196" s="9"/>
      <c r="H196" s="9"/>
      <c r="I196" s="6"/>
      <c r="J196" s="230">
        <v>35</v>
      </c>
      <c r="K196" s="168">
        <f t="shared" si="11"/>
        <v>13077.375</v>
      </c>
      <c r="L196" s="17"/>
      <c r="M196" s="9"/>
      <c r="N196" s="9"/>
      <c r="O196" s="9"/>
      <c r="P196" s="113"/>
    </row>
    <row r="197" spans="2:16" x14ac:dyDescent="0.2">
      <c r="B197" s="227">
        <v>36</v>
      </c>
      <c r="C197" s="168">
        <f t="shared" si="10"/>
        <v>12813.125</v>
      </c>
      <c r="D197" s="17"/>
      <c r="E197" s="9"/>
      <c r="F197" s="9"/>
      <c r="G197" s="9"/>
      <c r="H197" s="9"/>
      <c r="I197" s="6"/>
      <c r="J197" s="230">
        <v>36</v>
      </c>
      <c r="K197" s="168">
        <f t="shared" si="11"/>
        <v>13079.125</v>
      </c>
      <c r="L197" s="17"/>
      <c r="M197" s="9"/>
      <c r="N197" s="9"/>
      <c r="O197" s="9"/>
      <c r="P197" s="113"/>
    </row>
    <row r="198" spans="2:16" x14ac:dyDescent="0.2">
      <c r="B198" s="227">
        <v>37</v>
      </c>
      <c r="C198" s="168">
        <f t="shared" si="10"/>
        <v>12814.875</v>
      </c>
      <c r="D198" s="17"/>
      <c r="E198" s="9"/>
      <c r="F198" s="9"/>
      <c r="G198" s="9"/>
      <c r="H198" s="9"/>
      <c r="I198" s="6"/>
      <c r="J198" s="230">
        <v>37</v>
      </c>
      <c r="K198" s="168">
        <f t="shared" si="11"/>
        <v>13080.875</v>
      </c>
      <c r="L198" s="17"/>
      <c r="M198" s="9"/>
      <c r="N198" s="9"/>
      <c r="O198" s="9"/>
      <c r="P198" s="113"/>
    </row>
    <row r="199" spans="2:16" x14ac:dyDescent="0.2">
      <c r="B199" s="227">
        <v>38</v>
      </c>
      <c r="C199" s="168">
        <f t="shared" si="10"/>
        <v>12816.625</v>
      </c>
      <c r="D199" s="17"/>
      <c r="E199" s="9"/>
      <c r="F199" s="9"/>
      <c r="G199" s="9"/>
      <c r="H199" s="9"/>
      <c r="I199" s="6"/>
      <c r="J199" s="230">
        <v>38</v>
      </c>
      <c r="K199" s="168">
        <f t="shared" si="11"/>
        <v>13082.625</v>
      </c>
      <c r="L199" s="17"/>
      <c r="M199" s="9"/>
      <c r="N199" s="9"/>
      <c r="O199" s="9"/>
      <c r="P199" s="113"/>
    </row>
    <row r="200" spans="2:16" x14ac:dyDescent="0.2">
      <c r="B200" s="227">
        <v>39</v>
      </c>
      <c r="C200" s="168">
        <f t="shared" si="10"/>
        <v>12818.375</v>
      </c>
      <c r="D200" s="17"/>
      <c r="E200" s="9"/>
      <c r="F200" s="9"/>
      <c r="G200" s="9"/>
      <c r="H200" s="9"/>
      <c r="I200" s="6"/>
      <c r="J200" s="230">
        <v>39</v>
      </c>
      <c r="K200" s="168">
        <f t="shared" si="11"/>
        <v>13084.375</v>
      </c>
      <c r="L200" s="17"/>
      <c r="M200" s="9"/>
      <c r="N200" s="9"/>
      <c r="O200" s="9"/>
      <c r="P200" s="113"/>
    </row>
    <row r="201" spans="2:16" x14ac:dyDescent="0.2">
      <c r="B201" s="227">
        <v>40</v>
      </c>
      <c r="C201" s="168">
        <f t="shared" si="10"/>
        <v>12820.125</v>
      </c>
      <c r="D201" s="17"/>
      <c r="E201" s="9"/>
      <c r="F201" s="9"/>
      <c r="G201" s="9"/>
      <c r="H201" s="9"/>
      <c r="I201" s="6"/>
      <c r="J201" s="230">
        <v>40</v>
      </c>
      <c r="K201" s="168">
        <f t="shared" si="11"/>
        <v>13086.125</v>
      </c>
      <c r="L201" s="17"/>
      <c r="M201" s="9"/>
      <c r="N201" s="9"/>
      <c r="O201" s="9"/>
      <c r="P201" s="113"/>
    </row>
    <row r="202" spans="2:16" x14ac:dyDescent="0.2">
      <c r="B202" s="227">
        <v>41</v>
      </c>
      <c r="C202" s="168">
        <f t="shared" si="10"/>
        <v>12821.875</v>
      </c>
      <c r="D202" s="17"/>
      <c r="E202" s="9"/>
      <c r="F202" s="9"/>
      <c r="G202" s="9"/>
      <c r="H202" s="9"/>
      <c r="I202" s="6"/>
      <c r="J202" s="230">
        <v>41</v>
      </c>
      <c r="K202" s="168">
        <f t="shared" si="11"/>
        <v>13087.875</v>
      </c>
      <c r="L202" s="17"/>
      <c r="M202" s="9"/>
      <c r="N202" s="9"/>
      <c r="O202" s="9"/>
      <c r="P202" s="113"/>
    </row>
    <row r="203" spans="2:16" x14ac:dyDescent="0.2">
      <c r="B203" s="227">
        <v>42</v>
      </c>
      <c r="C203" s="168">
        <f t="shared" si="10"/>
        <v>12823.625</v>
      </c>
      <c r="D203" s="17"/>
      <c r="E203" s="9"/>
      <c r="F203" s="9"/>
      <c r="G203" s="9"/>
      <c r="H203" s="9"/>
      <c r="I203" s="6"/>
      <c r="J203" s="230">
        <v>42</v>
      </c>
      <c r="K203" s="168">
        <f t="shared" si="11"/>
        <v>13089.625</v>
      </c>
      <c r="L203" s="17"/>
      <c r="M203" s="9"/>
      <c r="N203" s="9"/>
      <c r="O203" s="9"/>
      <c r="P203" s="113"/>
    </row>
    <row r="204" spans="2:16" x14ac:dyDescent="0.2">
      <c r="B204" s="227">
        <v>43</v>
      </c>
      <c r="C204" s="168">
        <f t="shared" si="10"/>
        <v>12825.375</v>
      </c>
      <c r="D204" s="17"/>
      <c r="E204" s="9"/>
      <c r="F204" s="9"/>
      <c r="G204" s="9"/>
      <c r="H204" s="9"/>
      <c r="I204" s="6"/>
      <c r="J204" s="230">
        <v>43</v>
      </c>
      <c r="K204" s="168">
        <f t="shared" si="11"/>
        <v>13091.375</v>
      </c>
      <c r="L204" s="17"/>
      <c r="M204" s="9"/>
      <c r="N204" s="9"/>
      <c r="O204" s="9"/>
      <c r="P204" s="113"/>
    </row>
    <row r="205" spans="2:16" x14ac:dyDescent="0.2">
      <c r="B205" s="227">
        <v>44</v>
      </c>
      <c r="C205" s="168">
        <f t="shared" si="10"/>
        <v>12827.125</v>
      </c>
      <c r="D205" s="17"/>
      <c r="E205" s="9"/>
      <c r="F205" s="9"/>
      <c r="G205" s="9"/>
      <c r="H205" s="9"/>
      <c r="I205" s="6"/>
      <c r="J205" s="230">
        <v>44</v>
      </c>
      <c r="K205" s="168">
        <f t="shared" si="11"/>
        <v>13093.125</v>
      </c>
      <c r="L205" s="17"/>
      <c r="M205" s="9"/>
      <c r="N205" s="9"/>
      <c r="O205" s="9"/>
      <c r="P205" s="113"/>
    </row>
    <row r="206" spans="2:16" x14ac:dyDescent="0.2">
      <c r="B206" s="227">
        <v>45</v>
      </c>
      <c r="C206" s="168">
        <f t="shared" si="10"/>
        <v>12828.875</v>
      </c>
      <c r="D206" s="17"/>
      <c r="E206" s="9"/>
      <c r="F206" s="9"/>
      <c r="G206" s="9"/>
      <c r="H206" s="9"/>
      <c r="I206" s="6"/>
      <c r="J206" s="230">
        <v>45</v>
      </c>
      <c r="K206" s="168">
        <f t="shared" si="11"/>
        <v>13094.875</v>
      </c>
      <c r="L206" s="17"/>
      <c r="M206" s="9"/>
      <c r="N206" s="9"/>
      <c r="O206" s="9"/>
      <c r="P206" s="113"/>
    </row>
    <row r="207" spans="2:16" x14ac:dyDescent="0.2">
      <c r="B207" s="227">
        <v>46</v>
      </c>
      <c r="C207" s="168">
        <f t="shared" si="10"/>
        <v>12830.625</v>
      </c>
      <c r="D207" s="17"/>
      <c r="E207" s="9"/>
      <c r="F207" s="9"/>
      <c r="G207" s="9"/>
      <c r="H207" s="9"/>
      <c r="I207" s="6"/>
      <c r="J207" s="230">
        <v>46</v>
      </c>
      <c r="K207" s="168">
        <f t="shared" si="11"/>
        <v>13096.625</v>
      </c>
      <c r="L207" s="17"/>
      <c r="M207" s="9"/>
      <c r="N207" s="9"/>
      <c r="O207" s="9"/>
      <c r="P207" s="113"/>
    </row>
    <row r="208" spans="2:16" x14ac:dyDescent="0.2">
      <c r="B208" s="227">
        <v>47</v>
      </c>
      <c r="C208" s="168">
        <f t="shared" si="10"/>
        <v>12832.375</v>
      </c>
      <c r="D208" s="17"/>
      <c r="E208" s="9"/>
      <c r="F208" s="9"/>
      <c r="G208" s="9"/>
      <c r="H208" s="9"/>
      <c r="I208" s="6"/>
      <c r="J208" s="230">
        <v>47</v>
      </c>
      <c r="K208" s="168">
        <f t="shared" si="11"/>
        <v>13098.375</v>
      </c>
      <c r="L208" s="17"/>
      <c r="M208" s="9"/>
      <c r="N208" s="9"/>
      <c r="O208" s="9"/>
      <c r="P208" s="113"/>
    </row>
    <row r="209" spans="2:16" x14ac:dyDescent="0.2">
      <c r="B209" s="227">
        <v>48</v>
      </c>
      <c r="C209" s="168">
        <f t="shared" si="10"/>
        <v>12834.125</v>
      </c>
      <c r="D209" s="17"/>
      <c r="E209" s="9"/>
      <c r="F209" s="9"/>
      <c r="G209" s="9"/>
      <c r="H209" s="9"/>
      <c r="I209" s="6"/>
      <c r="J209" s="230">
        <v>48</v>
      </c>
      <c r="K209" s="168">
        <f t="shared" si="11"/>
        <v>13100.125</v>
      </c>
      <c r="L209" s="17"/>
      <c r="M209" s="9"/>
      <c r="N209" s="9"/>
      <c r="O209" s="9"/>
      <c r="P209" s="113"/>
    </row>
    <row r="210" spans="2:16" x14ac:dyDescent="0.2">
      <c r="B210" s="227">
        <v>49</v>
      </c>
      <c r="C210" s="168">
        <f t="shared" si="10"/>
        <v>12835.875</v>
      </c>
      <c r="D210" s="17"/>
      <c r="E210" s="9"/>
      <c r="F210" s="9"/>
      <c r="G210" s="9"/>
      <c r="H210" s="9"/>
      <c r="I210" s="6"/>
      <c r="J210" s="230">
        <v>49</v>
      </c>
      <c r="K210" s="168">
        <f t="shared" si="11"/>
        <v>13101.875</v>
      </c>
      <c r="L210" s="17"/>
      <c r="M210" s="9"/>
      <c r="N210" s="9"/>
      <c r="O210" s="9"/>
      <c r="P210" s="113"/>
    </row>
    <row r="211" spans="2:16" x14ac:dyDescent="0.2">
      <c r="B211" s="227">
        <v>50</v>
      </c>
      <c r="C211" s="168">
        <f t="shared" si="10"/>
        <v>12837.625</v>
      </c>
      <c r="D211" s="17"/>
      <c r="E211" s="9"/>
      <c r="F211" s="9"/>
      <c r="G211" s="9"/>
      <c r="H211" s="9"/>
      <c r="I211" s="6"/>
      <c r="J211" s="230">
        <v>50</v>
      </c>
      <c r="K211" s="168">
        <f t="shared" si="11"/>
        <v>13103.625</v>
      </c>
      <c r="L211" s="17"/>
      <c r="M211" s="9"/>
      <c r="N211" s="9"/>
      <c r="O211" s="9"/>
      <c r="P211" s="113"/>
    </row>
    <row r="212" spans="2:16" x14ac:dyDescent="0.2">
      <c r="B212" s="227">
        <v>51</v>
      </c>
      <c r="C212" s="168">
        <f t="shared" si="10"/>
        <v>12839.375</v>
      </c>
      <c r="D212" s="17"/>
      <c r="E212" s="9"/>
      <c r="F212" s="9"/>
      <c r="G212" s="9"/>
      <c r="H212" s="9"/>
      <c r="I212" s="6"/>
      <c r="J212" s="230">
        <v>51</v>
      </c>
      <c r="K212" s="168">
        <f t="shared" si="11"/>
        <v>13105.375</v>
      </c>
      <c r="L212" s="17"/>
      <c r="M212" s="9"/>
      <c r="N212" s="9"/>
      <c r="O212" s="9"/>
      <c r="P212" s="113"/>
    </row>
    <row r="213" spans="2:16" x14ac:dyDescent="0.2">
      <c r="B213" s="227">
        <v>52</v>
      </c>
      <c r="C213" s="168">
        <f t="shared" si="10"/>
        <v>12841.125</v>
      </c>
      <c r="D213" s="17"/>
      <c r="E213" s="9"/>
      <c r="F213" s="9"/>
      <c r="G213" s="9"/>
      <c r="H213" s="9"/>
      <c r="I213" s="6"/>
      <c r="J213" s="230">
        <v>52</v>
      </c>
      <c r="K213" s="168">
        <f t="shared" si="11"/>
        <v>13107.125</v>
      </c>
      <c r="L213" s="17"/>
      <c r="M213" s="9"/>
      <c r="N213" s="9"/>
      <c r="O213" s="9"/>
      <c r="P213" s="113"/>
    </row>
    <row r="214" spans="2:16" x14ac:dyDescent="0.2">
      <c r="B214" s="227">
        <v>53</v>
      </c>
      <c r="C214" s="168">
        <f t="shared" si="10"/>
        <v>12842.875</v>
      </c>
      <c r="D214" s="17"/>
      <c r="E214" s="9"/>
      <c r="F214" s="9"/>
      <c r="G214" s="9"/>
      <c r="H214" s="9"/>
      <c r="I214" s="6"/>
      <c r="J214" s="230">
        <v>53</v>
      </c>
      <c r="K214" s="168">
        <f t="shared" si="11"/>
        <v>13108.875</v>
      </c>
      <c r="L214" s="17"/>
      <c r="M214" s="9"/>
      <c r="N214" s="9"/>
      <c r="O214" s="9"/>
      <c r="P214" s="113"/>
    </row>
    <row r="215" spans="2:16" x14ac:dyDescent="0.2">
      <c r="B215" s="227">
        <v>54</v>
      </c>
      <c r="C215" s="168">
        <f t="shared" si="10"/>
        <v>12844.625</v>
      </c>
      <c r="D215" s="17"/>
      <c r="E215" s="9"/>
      <c r="F215" s="9"/>
      <c r="G215" s="9"/>
      <c r="H215" s="9"/>
      <c r="I215" s="6"/>
      <c r="J215" s="230">
        <v>54</v>
      </c>
      <c r="K215" s="168">
        <f t="shared" si="11"/>
        <v>13110.625</v>
      </c>
      <c r="L215" s="17"/>
      <c r="M215" s="9"/>
      <c r="N215" s="9"/>
      <c r="O215" s="9"/>
      <c r="P215" s="113"/>
    </row>
    <row r="216" spans="2:16" x14ac:dyDescent="0.2">
      <c r="B216" s="227">
        <v>55</v>
      </c>
      <c r="C216" s="168">
        <f t="shared" si="10"/>
        <v>12846.375</v>
      </c>
      <c r="D216" s="17"/>
      <c r="E216" s="9"/>
      <c r="F216" s="9"/>
      <c r="G216" s="9"/>
      <c r="H216" s="9"/>
      <c r="I216" s="6"/>
      <c r="J216" s="230">
        <v>55</v>
      </c>
      <c r="K216" s="168">
        <f t="shared" si="11"/>
        <v>13112.375</v>
      </c>
      <c r="L216" s="17"/>
      <c r="M216" s="9"/>
      <c r="N216" s="9"/>
      <c r="O216" s="9"/>
      <c r="P216" s="113"/>
    </row>
    <row r="217" spans="2:16" x14ac:dyDescent="0.2">
      <c r="B217" s="227">
        <v>56</v>
      </c>
      <c r="C217" s="168">
        <f t="shared" si="10"/>
        <v>12848.125</v>
      </c>
      <c r="D217" s="17"/>
      <c r="E217" s="9"/>
      <c r="F217" s="9"/>
      <c r="G217" s="9"/>
      <c r="H217" s="9"/>
      <c r="I217" s="6"/>
      <c r="J217" s="230">
        <v>56</v>
      </c>
      <c r="K217" s="168">
        <f t="shared" si="11"/>
        <v>13114.125</v>
      </c>
      <c r="L217" s="17"/>
      <c r="M217" s="9"/>
      <c r="N217" s="9"/>
      <c r="O217" s="9"/>
      <c r="P217" s="113"/>
    </row>
    <row r="218" spans="2:16" x14ac:dyDescent="0.2">
      <c r="B218" s="227">
        <v>57</v>
      </c>
      <c r="C218" s="168">
        <f t="shared" si="10"/>
        <v>12849.875</v>
      </c>
      <c r="D218" s="17"/>
      <c r="E218" s="9"/>
      <c r="F218" s="9"/>
      <c r="G218" s="9"/>
      <c r="H218" s="9"/>
      <c r="I218" s="6"/>
      <c r="J218" s="230">
        <v>57</v>
      </c>
      <c r="K218" s="168">
        <f t="shared" si="11"/>
        <v>13115.875</v>
      </c>
      <c r="L218" s="17"/>
      <c r="M218" s="9"/>
      <c r="N218" s="9"/>
      <c r="O218" s="9"/>
      <c r="P218" s="113"/>
    </row>
    <row r="219" spans="2:16" x14ac:dyDescent="0.2">
      <c r="B219" s="227">
        <v>58</v>
      </c>
      <c r="C219" s="168">
        <f t="shared" si="10"/>
        <v>12851.625</v>
      </c>
      <c r="D219" s="17"/>
      <c r="E219" s="9"/>
      <c r="F219" s="9"/>
      <c r="G219" s="9"/>
      <c r="H219" s="9"/>
      <c r="I219" s="6"/>
      <c r="J219" s="230">
        <v>58</v>
      </c>
      <c r="K219" s="168">
        <f t="shared" si="11"/>
        <v>13117.625</v>
      </c>
      <c r="L219" s="17"/>
      <c r="M219" s="9"/>
      <c r="N219" s="9"/>
      <c r="O219" s="9"/>
      <c r="P219" s="113"/>
    </row>
    <row r="220" spans="2:16" x14ac:dyDescent="0.2">
      <c r="B220" s="227">
        <v>59</v>
      </c>
      <c r="C220" s="168">
        <f t="shared" si="10"/>
        <v>12853.375</v>
      </c>
      <c r="D220" s="17"/>
      <c r="E220" s="9"/>
      <c r="F220" s="9"/>
      <c r="G220" s="9"/>
      <c r="H220" s="9"/>
      <c r="I220" s="6"/>
      <c r="J220" s="230">
        <v>59</v>
      </c>
      <c r="K220" s="168">
        <f t="shared" si="11"/>
        <v>13119.375</v>
      </c>
      <c r="L220" s="17"/>
      <c r="M220" s="9"/>
      <c r="N220" s="9"/>
      <c r="O220" s="9"/>
      <c r="P220" s="113"/>
    </row>
    <row r="221" spans="2:16" x14ac:dyDescent="0.2">
      <c r="B221" s="227">
        <v>60</v>
      </c>
      <c r="C221" s="168">
        <f t="shared" si="10"/>
        <v>12855.125</v>
      </c>
      <c r="D221" s="17"/>
      <c r="E221" s="9"/>
      <c r="F221" s="9"/>
      <c r="G221" s="9"/>
      <c r="H221" s="9"/>
      <c r="I221" s="6"/>
      <c r="J221" s="230">
        <v>60</v>
      </c>
      <c r="K221" s="168">
        <f t="shared" si="11"/>
        <v>13121.125</v>
      </c>
      <c r="L221" s="17"/>
      <c r="M221" s="9"/>
      <c r="N221" s="9"/>
      <c r="O221" s="9"/>
      <c r="P221" s="113"/>
    </row>
    <row r="222" spans="2:16" x14ac:dyDescent="0.2">
      <c r="B222" s="227">
        <v>61</v>
      </c>
      <c r="C222" s="168">
        <f t="shared" si="10"/>
        <v>12856.875</v>
      </c>
      <c r="D222" s="17"/>
      <c r="E222" s="9"/>
      <c r="F222" s="9"/>
      <c r="G222" s="9"/>
      <c r="H222" s="9"/>
      <c r="I222" s="6"/>
      <c r="J222" s="230">
        <v>61</v>
      </c>
      <c r="K222" s="168">
        <f t="shared" si="11"/>
        <v>13122.875</v>
      </c>
      <c r="L222" s="17"/>
      <c r="M222" s="9"/>
      <c r="N222" s="9"/>
      <c r="O222" s="9"/>
      <c r="P222" s="113"/>
    </row>
    <row r="223" spans="2:16" x14ac:dyDescent="0.2">
      <c r="B223" s="227">
        <v>62</v>
      </c>
      <c r="C223" s="168">
        <f t="shared" si="10"/>
        <v>12858.625</v>
      </c>
      <c r="D223" s="17"/>
      <c r="E223" s="9"/>
      <c r="F223" s="9"/>
      <c r="G223" s="9"/>
      <c r="H223" s="9"/>
      <c r="I223" s="6"/>
      <c r="J223" s="230">
        <v>62</v>
      </c>
      <c r="K223" s="168">
        <f t="shared" si="11"/>
        <v>13124.625</v>
      </c>
      <c r="L223" s="17"/>
      <c r="M223" s="9"/>
      <c r="N223" s="9"/>
      <c r="O223" s="9"/>
      <c r="P223" s="113"/>
    </row>
    <row r="224" spans="2:16" x14ac:dyDescent="0.2">
      <c r="B224" s="227">
        <v>63</v>
      </c>
      <c r="C224" s="168">
        <f t="shared" si="10"/>
        <v>12860.375</v>
      </c>
      <c r="D224" s="17"/>
      <c r="E224" s="9"/>
      <c r="F224" s="9"/>
      <c r="G224" s="9"/>
      <c r="H224" s="9"/>
      <c r="I224" s="6"/>
      <c r="J224" s="230">
        <v>63</v>
      </c>
      <c r="K224" s="168">
        <f t="shared" si="11"/>
        <v>13126.375</v>
      </c>
      <c r="L224" s="17"/>
      <c r="M224" s="9"/>
      <c r="N224" s="9"/>
      <c r="O224" s="9"/>
      <c r="P224" s="113"/>
    </row>
    <row r="225" spans="2:16" x14ac:dyDescent="0.2">
      <c r="B225" s="227">
        <v>64</v>
      </c>
      <c r="C225" s="168">
        <f t="shared" si="10"/>
        <v>12862.125</v>
      </c>
      <c r="D225" s="17"/>
      <c r="E225" s="9"/>
      <c r="F225" s="9"/>
      <c r="G225" s="9"/>
      <c r="H225" s="9"/>
      <c r="I225" s="6"/>
      <c r="J225" s="230">
        <v>64</v>
      </c>
      <c r="K225" s="168">
        <f t="shared" si="11"/>
        <v>13128.125</v>
      </c>
      <c r="L225" s="17"/>
      <c r="M225" s="9"/>
      <c r="N225" s="9"/>
      <c r="O225" s="9"/>
      <c r="P225" s="113"/>
    </row>
    <row r="226" spans="2:16" x14ac:dyDescent="0.2">
      <c r="B226" s="227">
        <v>65</v>
      </c>
      <c r="C226" s="168">
        <f t="shared" si="10"/>
        <v>12863.875</v>
      </c>
      <c r="D226" s="17"/>
      <c r="E226" s="9"/>
      <c r="F226" s="9"/>
      <c r="G226" s="9"/>
      <c r="H226" s="9"/>
      <c r="I226" s="6"/>
      <c r="J226" s="230">
        <v>65</v>
      </c>
      <c r="K226" s="168">
        <f t="shared" si="11"/>
        <v>13129.875</v>
      </c>
      <c r="L226" s="17"/>
      <c r="M226" s="9"/>
      <c r="N226" s="9"/>
      <c r="O226" s="9"/>
      <c r="P226" s="113"/>
    </row>
    <row r="227" spans="2:16" x14ac:dyDescent="0.2">
      <c r="B227" s="227">
        <v>66</v>
      </c>
      <c r="C227" s="168">
        <f t="shared" ref="C227:C289" si="12">12996-245.875+B227*1.75</f>
        <v>12865.625</v>
      </c>
      <c r="D227" s="17"/>
      <c r="E227" s="9"/>
      <c r="F227" s="9"/>
      <c r="G227" s="9"/>
      <c r="H227" s="9"/>
      <c r="I227" s="6"/>
      <c r="J227" s="230">
        <v>66</v>
      </c>
      <c r="K227" s="168">
        <f t="shared" ref="K227:K289" si="13">12996+20.125+J227*1.75</f>
        <v>13131.625</v>
      </c>
      <c r="L227" s="17"/>
      <c r="M227" s="9"/>
      <c r="N227" s="9"/>
      <c r="O227" s="9"/>
      <c r="P227" s="113"/>
    </row>
    <row r="228" spans="2:16" x14ac:dyDescent="0.2">
      <c r="B228" s="227">
        <v>67</v>
      </c>
      <c r="C228" s="168">
        <f t="shared" si="12"/>
        <v>12867.375</v>
      </c>
      <c r="D228" s="17"/>
      <c r="E228" s="9"/>
      <c r="F228" s="9"/>
      <c r="G228" s="9"/>
      <c r="H228" s="9"/>
      <c r="I228" s="6"/>
      <c r="J228" s="230">
        <v>67</v>
      </c>
      <c r="K228" s="168">
        <f t="shared" si="13"/>
        <v>13133.375</v>
      </c>
      <c r="L228" s="17"/>
      <c r="M228" s="9"/>
      <c r="N228" s="9"/>
      <c r="O228" s="9"/>
      <c r="P228" s="113"/>
    </row>
    <row r="229" spans="2:16" x14ac:dyDescent="0.2">
      <c r="B229" s="227">
        <v>68</v>
      </c>
      <c r="C229" s="168">
        <f t="shared" si="12"/>
        <v>12869.125</v>
      </c>
      <c r="D229" s="17"/>
      <c r="E229" s="9"/>
      <c r="F229" s="9"/>
      <c r="G229" s="9"/>
      <c r="H229" s="9"/>
      <c r="I229" s="6"/>
      <c r="J229" s="230">
        <v>68</v>
      </c>
      <c r="K229" s="168">
        <f t="shared" si="13"/>
        <v>13135.125</v>
      </c>
      <c r="L229" s="17"/>
      <c r="M229" s="9"/>
      <c r="N229" s="9"/>
      <c r="O229" s="9"/>
      <c r="P229" s="113"/>
    </row>
    <row r="230" spans="2:16" x14ac:dyDescent="0.2">
      <c r="B230" s="227">
        <v>69</v>
      </c>
      <c r="C230" s="168">
        <f t="shared" si="12"/>
        <v>12870.875</v>
      </c>
      <c r="D230" s="17"/>
      <c r="E230" s="9"/>
      <c r="F230" s="9"/>
      <c r="G230" s="9"/>
      <c r="H230" s="9"/>
      <c r="I230" s="6"/>
      <c r="J230" s="230">
        <v>69</v>
      </c>
      <c r="K230" s="168">
        <f t="shared" si="13"/>
        <v>13136.875</v>
      </c>
      <c r="L230" s="17"/>
      <c r="M230" s="9"/>
      <c r="N230" s="9"/>
      <c r="O230" s="9"/>
      <c r="P230" s="113"/>
    </row>
    <row r="231" spans="2:16" x14ac:dyDescent="0.2">
      <c r="B231" s="227">
        <v>70</v>
      </c>
      <c r="C231" s="168">
        <f t="shared" si="12"/>
        <v>12872.625</v>
      </c>
      <c r="D231" s="17"/>
      <c r="E231" s="9"/>
      <c r="F231" s="9"/>
      <c r="G231" s="9"/>
      <c r="H231" s="9"/>
      <c r="I231" s="6"/>
      <c r="J231" s="230">
        <v>70</v>
      </c>
      <c r="K231" s="168">
        <f t="shared" si="13"/>
        <v>13138.625</v>
      </c>
      <c r="L231" s="17"/>
      <c r="M231" s="9"/>
      <c r="N231" s="9"/>
      <c r="O231" s="9"/>
      <c r="P231" s="113"/>
    </row>
    <row r="232" spans="2:16" x14ac:dyDescent="0.2">
      <c r="B232" s="227">
        <v>71</v>
      </c>
      <c r="C232" s="168">
        <f t="shared" si="12"/>
        <v>12874.375</v>
      </c>
      <c r="D232" s="17"/>
      <c r="E232" s="9"/>
      <c r="F232" s="9"/>
      <c r="G232" s="9"/>
      <c r="H232" s="9"/>
      <c r="I232" s="6"/>
      <c r="J232" s="230">
        <v>71</v>
      </c>
      <c r="K232" s="168">
        <f t="shared" si="13"/>
        <v>13140.375</v>
      </c>
      <c r="L232" s="17"/>
      <c r="M232" s="9"/>
      <c r="N232" s="9"/>
      <c r="O232" s="9"/>
      <c r="P232" s="113"/>
    </row>
    <row r="233" spans="2:16" x14ac:dyDescent="0.2">
      <c r="B233" s="227">
        <v>72</v>
      </c>
      <c r="C233" s="168">
        <f t="shared" si="12"/>
        <v>12876.125</v>
      </c>
      <c r="D233" s="17"/>
      <c r="E233" s="9"/>
      <c r="F233" s="9"/>
      <c r="G233" s="9"/>
      <c r="H233" s="9"/>
      <c r="I233" s="6"/>
      <c r="J233" s="230">
        <v>72</v>
      </c>
      <c r="K233" s="168">
        <f t="shared" si="13"/>
        <v>13142.125</v>
      </c>
      <c r="L233" s="17"/>
      <c r="M233" s="9"/>
      <c r="N233" s="9"/>
      <c r="O233" s="9"/>
      <c r="P233" s="113"/>
    </row>
    <row r="234" spans="2:16" x14ac:dyDescent="0.2">
      <c r="B234" s="227">
        <v>73</v>
      </c>
      <c r="C234" s="168">
        <f t="shared" si="12"/>
        <v>12877.875</v>
      </c>
      <c r="D234" s="17"/>
      <c r="E234" s="9"/>
      <c r="F234" s="9"/>
      <c r="G234" s="9"/>
      <c r="H234" s="9"/>
      <c r="I234" s="6"/>
      <c r="J234" s="230">
        <v>73</v>
      </c>
      <c r="K234" s="168">
        <f t="shared" si="13"/>
        <v>13143.875</v>
      </c>
      <c r="L234" s="17"/>
      <c r="M234" s="9"/>
      <c r="N234" s="9"/>
      <c r="O234" s="9"/>
      <c r="P234" s="113"/>
    </row>
    <row r="235" spans="2:16" x14ac:dyDescent="0.2">
      <c r="B235" s="227">
        <v>74</v>
      </c>
      <c r="C235" s="168">
        <f t="shared" si="12"/>
        <v>12879.625</v>
      </c>
      <c r="D235" s="17"/>
      <c r="E235" s="9"/>
      <c r="F235" s="9"/>
      <c r="G235" s="9"/>
      <c r="H235" s="9"/>
      <c r="I235" s="6"/>
      <c r="J235" s="230">
        <v>74</v>
      </c>
      <c r="K235" s="168">
        <f t="shared" si="13"/>
        <v>13145.625</v>
      </c>
      <c r="L235" s="17"/>
      <c r="M235" s="9"/>
      <c r="N235" s="9"/>
      <c r="O235" s="9"/>
      <c r="P235" s="113"/>
    </row>
    <row r="236" spans="2:16" x14ac:dyDescent="0.2">
      <c r="B236" s="227">
        <v>75</v>
      </c>
      <c r="C236" s="168">
        <f t="shared" si="12"/>
        <v>12881.375</v>
      </c>
      <c r="D236" s="17"/>
      <c r="E236" s="9"/>
      <c r="F236" s="9"/>
      <c r="G236" s="9"/>
      <c r="H236" s="9"/>
      <c r="I236" s="6"/>
      <c r="J236" s="230">
        <v>75</v>
      </c>
      <c r="K236" s="168">
        <f t="shared" si="13"/>
        <v>13147.375</v>
      </c>
      <c r="L236" s="17"/>
      <c r="M236" s="9"/>
      <c r="N236" s="9"/>
      <c r="O236" s="9"/>
      <c r="P236" s="113"/>
    </row>
    <row r="237" spans="2:16" x14ac:dyDescent="0.2">
      <c r="B237" s="227">
        <v>76</v>
      </c>
      <c r="C237" s="168">
        <f t="shared" si="12"/>
        <v>12883.125</v>
      </c>
      <c r="D237" s="17"/>
      <c r="E237" s="9"/>
      <c r="F237" s="9"/>
      <c r="G237" s="9"/>
      <c r="H237" s="9"/>
      <c r="I237" s="6"/>
      <c r="J237" s="230">
        <v>76</v>
      </c>
      <c r="K237" s="168">
        <f t="shared" si="13"/>
        <v>13149.125</v>
      </c>
      <c r="L237" s="17"/>
      <c r="M237" s="9"/>
      <c r="N237" s="9"/>
      <c r="O237" s="9"/>
      <c r="P237" s="113"/>
    </row>
    <row r="238" spans="2:16" x14ac:dyDescent="0.2">
      <c r="B238" s="227">
        <v>77</v>
      </c>
      <c r="C238" s="168">
        <f t="shared" si="12"/>
        <v>12884.875</v>
      </c>
      <c r="D238" s="17"/>
      <c r="E238" s="9"/>
      <c r="F238" s="9"/>
      <c r="G238" s="9"/>
      <c r="H238" s="9"/>
      <c r="I238" s="6"/>
      <c r="J238" s="230">
        <v>77</v>
      </c>
      <c r="K238" s="168">
        <f t="shared" si="13"/>
        <v>13150.875</v>
      </c>
      <c r="L238" s="17"/>
      <c r="M238" s="9"/>
      <c r="N238" s="9"/>
      <c r="O238" s="9"/>
      <c r="P238" s="113"/>
    </row>
    <row r="239" spans="2:16" x14ac:dyDescent="0.2">
      <c r="B239" s="227">
        <v>78</v>
      </c>
      <c r="C239" s="168">
        <f t="shared" si="12"/>
        <v>12886.625</v>
      </c>
      <c r="D239" s="17"/>
      <c r="E239" s="9"/>
      <c r="F239" s="9"/>
      <c r="G239" s="9"/>
      <c r="H239" s="9"/>
      <c r="I239" s="6"/>
      <c r="J239" s="230">
        <v>78</v>
      </c>
      <c r="K239" s="168">
        <f t="shared" si="13"/>
        <v>13152.625</v>
      </c>
      <c r="L239" s="17"/>
      <c r="M239" s="9"/>
      <c r="N239" s="9"/>
      <c r="O239" s="9"/>
      <c r="P239" s="113"/>
    </row>
    <row r="240" spans="2:16" x14ac:dyDescent="0.2">
      <c r="B240" s="227">
        <v>79</v>
      </c>
      <c r="C240" s="168">
        <f t="shared" si="12"/>
        <v>12888.375</v>
      </c>
      <c r="D240" s="17"/>
      <c r="E240" s="9"/>
      <c r="F240" s="9"/>
      <c r="G240" s="9"/>
      <c r="H240" s="9"/>
      <c r="I240" s="6"/>
      <c r="J240" s="230">
        <v>79</v>
      </c>
      <c r="K240" s="168">
        <f t="shared" si="13"/>
        <v>13154.375</v>
      </c>
      <c r="L240" s="17"/>
      <c r="M240" s="9"/>
      <c r="N240" s="9"/>
      <c r="O240" s="9"/>
      <c r="P240" s="113"/>
    </row>
    <row r="241" spans="2:16" x14ac:dyDescent="0.2">
      <c r="B241" s="227">
        <v>80</v>
      </c>
      <c r="C241" s="168">
        <f t="shared" si="12"/>
        <v>12890.125</v>
      </c>
      <c r="D241" s="17"/>
      <c r="E241" s="9"/>
      <c r="F241" s="9"/>
      <c r="G241" s="9"/>
      <c r="H241" s="9"/>
      <c r="I241" s="6"/>
      <c r="J241" s="230">
        <v>80</v>
      </c>
      <c r="K241" s="168">
        <f t="shared" si="13"/>
        <v>13156.125</v>
      </c>
      <c r="L241" s="17"/>
      <c r="M241" s="9"/>
      <c r="N241" s="9"/>
      <c r="O241" s="9"/>
      <c r="P241" s="113"/>
    </row>
    <row r="242" spans="2:16" x14ac:dyDescent="0.2">
      <c r="B242" s="227">
        <v>81</v>
      </c>
      <c r="C242" s="168">
        <f t="shared" si="12"/>
        <v>12891.875</v>
      </c>
      <c r="D242" s="17"/>
      <c r="E242" s="9"/>
      <c r="F242" s="9"/>
      <c r="G242" s="9"/>
      <c r="H242" s="9"/>
      <c r="I242" s="6"/>
      <c r="J242" s="230">
        <v>81</v>
      </c>
      <c r="K242" s="168">
        <f t="shared" si="13"/>
        <v>13157.875</v>
      </c>
      <c r="L242" s="17"/>
      <c r="M242" s="9"/>
      <c r="N242" s="9"/>
      <c r="O242" s="9"/>
      <c r="P242" s="113"/>
    </row>
    <row r="243" spans="2:16" x14ac:dyDescent="0.2">
      <c r="B243" s="227">
        <v>82</v>
      </c>
      <c r="C243" s="168">
        <f t="shared" si="12"/>
        <v>12893.625</v>
      </c>
      <c r="D243" s="17"/>
      <c r="E243" s="9"/>
      <c r="F243" s="9"/>
      <c r="G243" s="9"/>
      <c r="H243" s="9"/>
      <c r="I243" s="6"/>
      <c r="J243" s="230">
        <v>82</v>
      </c>
      <c r="K243" s="168">
        <f t="shared" si="13"/>
        <v>13159.625</v>
      </c>
      <c r="L243" s="17"/>
      <c r="M243" s="9"/>
      <c r="N243" s="9"/>
      <c r="O243" s="9"/>
      <c r="P243" s="113"/>
    </row>
    <row r="244" spans="2:16" x14ac:dyDescent="0.2">
      <c r="B244" s="227">
        <v>83</v>
      </c>
      <c r="C244" s="168">
        <f t="shared" si="12"/>
        <v>12895.375</v>
      </c>
      <c r="D244" s="17"/>
      <c r="E244" s="9"/>
      <c r="F244" s="9"/>
      <c r="G244" s="9"/>
      <c r="H244" s="9"/>
      <c r="I244" s="6"/>
      <c r="J244" s="230">
        <v>83</v>
      </c>
      <c r="K244" s="168">
        <f t="shared" si="13"/>
        <v>13161.375</v>
      </c>
      <c r="L244" s="17"/>
      <c r="M244" s="9"/>
      <c r="N244" s="9"/>
      <c r="O244" s="9"/>
      <c r="P244" s="113"/>
    </row>
    <row r="245" spans="2:16" x14ac:dyDescent="0.2">
      <c r="B245" s="227">
        <v>84</v>
      </c>
      <c r="C245" s="168">
        <f t="shared" si="12"/>
        <v>12897.125</v>
      </c>
      <c r="D245" s="17"/>
      <c r="E245" s="9"/>
      <c r="F245" s="9"/>
      <c r="G245" s="9"/>
      <c r="H245" s="9"/>
      <c r="I245" s="6"/>
      <c r="J245" s="230">
        <v>84</v>
      </c>
      <c r="K245" s="168">
        <f t="shared" si="13"/>
        <v>13163.125</v>
      </c>
      <c r="L245" s="17"/>
      <c r="M245" s="9"/>
      <c r="N245" s="9"/>
      <c r="O245" s="9"/>
      <c r="P245" s="113"/>
    </row>
    <row r="246" spans="2:16" x14ac:dyDescent="0.2">
      <c r="B246" s="227">
        <v>85</v>
      </c>
      <c r="C246" s="168">
        <f t="shared" si="12"/>
        <v>12898.875</v>
      </c>
      <c r="D246" s="17"/>
      <c r="E246" s="9"/>
      <c r="F246" s="9"/>
      <c r="G246" s="9"/>
      <c r="H246" s="9"/>
      <c r="I246" s="6"/>
      <c r="J246" s="230">
        <v>85</v>
      </c>
      <c r="K246" s="168">
        <f t="shared" si="13"/>
        <v>13164.875</v>
      </c>
      <c r="L246" s="17"/>
      <c r="M246" s="9"/>
      <c r="N246" s="9"/>
      <c r="O246" s="9"/>
      <c r="P246" s="113"/>
    </row>
    <row r="247" spans="2:16" x14ac:dyDescent="0.2">
      <c r="B247" s="227">
        <v>86</v>
      </c>
      <c r="C247" s="168">
        <f t="shared" si="12"/>
        <v>12900.625</v>
      </c>
      <c r="D247" s="17"/>
      <c r="E247" s="9"/>
      <c r="F247" s="9"/>
      <c r="G247" s="9"/>
      <c r="H247" s="9"/>
      <c r="I247" s="6"/>
      <c r="J247" s="230">
        <v>86</v>
      </c>
      <c r="K247" s="168">
        <f t="shared" si="13"/>
        <v>13166.625</v>
      </c>
      <c r="L247" s="17"/>
      <c r="M247" s="9"/>
      <c r="N247" s="9"/>
      <c r="O247" s="9"/>
      <c r="P247" s="113"/>
    </row>
    <row r="248" spans="2:16" x14ac:dyDescent="0.2">
      <c r="B248" s="227">
        <v>87</v>
      </c>
      <c r="C248" s="168">
        <f t="shared" si="12"/>
        <v>12902.375</v>
      </c>
      <c r="D248" s="17"/>
      <c r="E248" s="9"/>
      <c r="F248" s="9"/>
      <c r="G248" s="9"/>
      <c r="H248" s="9"/>
      <c r="I248" s="6"/>
      <c r="J248" s="230">
        <v>87</v>
      </c>
      <c r="K248" s="168">
        <f t="shared" si="13"/>
        <v>13168.375</v>
      </c>
      <c r="L248" s="17"/>
      <c r="M248" s="9"/>
      <c r="N248" s="9"/>
      <c r="O248" s="9"/>
      <c r="P248" s="113"/>
    </row>
    <row r="249" spans="2:16" x14ac:dyDescent="0.2">
      <c r="B249" s="227">
        <v>88</v>
      </c>
      <c r="C249" s="168">
        <f t="shared" si="12"/>
        <v>12904.125</v>
      </c>
      <c r="D249" s="17"/>
      <c r="E249" s="9"/>
      <c r="F249" s="9"/>
      <c r="G249" s="9"/>
      <c r="H249" s="9"/>
      <c r="I249" s="6"/>
      <c r="J249" s="230">
        <v>88</v>
      </c>
      <c r="K249" s="168">
        <f t="shared" si="13"/>
        <v>13170.125</v>
      </c>
      <c r="L249" s="17"/>
      <c r="M249" s="9"/>
      <c r="N249" s="9"/>
      <c r="O249" s="9"/>
      <c r="P249" s="113"/>
    </row>
    <row r="250" spans="2:16" x14ac:dyDescent="0.2">
      <c r="B250" s="227">
        <v>89</v>
      </c>
      <c r="C250" s="168">
        <f t="shared" si="12"/>
        <v>12905.875</v>
      </c>
      <c r="D250" s="17"/>
      <c r="E250" s="9"/>
      <c r="F250" s="9"/>
      <c r="G250" s="9"/>
      <c r="H250" s="9"/>
      <c r="I250" s="6"/>
      <c r="J250" s="230">
        <v>89</v>
      </c>
      <c r="K250" s="168">
        <f t="shared" si="13"/>
        <v>13171.875</v>
      </c>
      <c r="L250" s="17"/>
      <c r="M250" s="9"/>
      <c r="N250" s="9"/>
      <c r="O250" s="9"/>
      <c r="P250" s="113"/>
    </row>
    <row r="251" spans="2:16" x14ac:dyDescent="0.2">
      <c r="B251" s="227">
        <v>90</v>
      </c>
      <c r="C251" s="168">
        <f t="shared" si="12"/>
        <v>12907.625</v>
      </c>
      <c r="D251" s="17"/>
      <c r="E251" s="9"/>
      <c r="F251" s="9"/>
      <c r="G251" s="9"/>
      <c r="H251" s="9"/>
      <c r="I251" s="6"/>
      <c r="J251" s="230">
        <v>90</v>
      </c>
      <c r="K251" s="168">
        <f t="shared" si="13"/>
        <v>13173.625</v>
      </c>
      <c r="L251" s="17"/>
      <c r="M251" s="9"/>
      <c r="N251" s="9"/>
      <c r="O251" s="9"/>
      <c r="P251" s="113"/>
    </row>
    <row r="252" spans="2:16" x14ac:dyDescent="0.2">
      <c r="B252" s="227">
        <v>91</v>
      </c>
      <c r="C252" s="168">
        <f t="shared" si="12"/>
        <v>12909.375</v>
      </c>
      <c r="D252" s="17"/>
      <c r="E252" s="9"/>
      <c r="F252" s="9"/>
      <c r="G252" s="9"/>
      <c r="H252" s="9"/>
      <c r="I252" s="6"/>
      <c r="J252" s="230">
        <v>91</v>
      </c>
      <c r="K252" s="168">
        <f t="shared" si="13"/>
        <v>13175.375</v>
      </c>
      <c r="L252" s="17"/>
      <c r="M252" s="9"/>
      <c r="N252" s="9"/>
      <c r="O252" s="9"/>
      <c r="P252" s="113"/>
    </row>
    <row r="253" spans="2:16" x14ac:dyDescent="0.2">
      <c r="B253" s="227">
        <v>92</v>
      </c>
      <c r="C253" s="168">
        <f t="shared" si="12"/>
        <v>12911.125</v>
      </c>
      <c r="D253" s="17"/>
      <c r="E253" s="9"/>
      <c r="F253" s="9"/>
      <c r="G253" s="9"/>
      <c r="H253" s="9"/>
      <c r="I253" s="6"/>
      <c r="J253" s="230">
        <v>92</v>
      </c>
      <c r="K253" s="168">
        <f t="shared" si="13"/>
        <v>13177.125</v>
      </c>
      <c r="L253" s="17"/>
      <c r="M253" s="9"/>
      <c r="N253" s="9"/>
      <c r="O253" s="9"/>
      <c r="P253" s="113"/>
    </row>
    <row r="254" spans="2:16" x14ac:dyDescent="0.2">
      <c r="B254" s="227">
        <v>93</v>
      </c>
      <c r="C254" s="168">
        <f t="shared" si="12"/>
        <v>12912.875</v>
      </c>
      <c r="D254" s="17"/>
      <c r="E254" s="9"/>
      <c r="F254" s="9"/>
      <c r="G254" s="9"/>
      <c r="H254" s="9"/>
      <c r="I254" s="6"/>
      <c r="J254" s="230">
        <v>93</v>
      </c>
      <c r="K254" s="168">
        <f t="shared" si="13"/>
        <v>13178.875</v>
      </c>
      <c r="L254" s="17"/>
      <c r="M254" s="9"/>
      <c r="N254" s="9"/>
      <c r="O254" s="9"/>
      <c r="P254" s="113"/>
    </row>
    <row r="255" spans="2:16" x14ac:dyDescent="0.2">
      <c r="B255" s="227">
        <v>94</v>
      </c>
      <c r="C255" s="168">
        <f t="shared" si="12"/>
        <v>12914.625</v>
      </c>
      <c r="D255" s="17"/>
      <c r="E255" s="9"/>
      <c r="F255" s="9"/>
      <c r="G255" s="9"/>
      <c r="H255" s="9"/>
      <c r="I255" s="6"/>
      <c r="J255" s="230">
        <v>94</v>
      </c>
      <c r="K255" s="168">
        <f t="shared" si="13"/>
        <v>13180.625</v>
      </c>
      <c r="L255" s="17"/>
      <c r="M255" s="9"/>
      <c r="N255" s="9"/>
      <c r="O255" s="9"/>
      <c r="P255" s="113"/>
    </row>
    <row r="256" spans="2:16" x14ac:dyDescent="0.2">
      <c r="B256" s="227">
        <v>95</v>
      </c>
      <c r="C256" s="168">
        <f t="shared" si="12"/>
        <v>12916.375</v>
      </c>
      <c r="D256" s="17"/>
      <c r="E256" s="9"/>
      <c r="F256" s="9"/>
      <c r="G256" s="9"/>
      <c r="H256" s="9"/>
      <c r="I256" s="6"/>
      <c r="J256" s="230">
        <v>95</v>
      </c>
      <c r="K256" s="168">
        <f t="shared" si="13"/>
        <v>13182.375</v>
      </c>
      <c r="L256" s="17"/>
      <c r="M256" s="9"/>
      <c r="N256" s="9"/>
      <c r="O256" s="9"/>
      <c r="P256" s="113"/>
    </row>
    <row r="257" spans="2:16" x14ac:dyDescent="0.2">
      <c r="B257" s="227">
        <v>96</v>
      </c>
      <c r="C257" s="168">
        <f t="shared" si="12"/>
        <v>12918.125</v>
      </c>
      <c r="D257" s="17"/>
      <c r="E257" s="9"/>
      <c r="F257" s="9"/>
      <c r="G257" s="9"/>
      <c r="H257" s="9"/>
      <c r="I257" s="6"/>
      <c r="J257" s="230">
        <v>96</v>
      </c>
      <c r="K257" s="168">
        <f t="shared" si="13"/>
        <v>13184.125</v>
      </c>
      <c r="L257" s="17"/>
      <c r="M257" s="9"/>
      <c r="N257" s="9"/>
      <c r="O257" s="9"/>
      <c r="P257" s="113"/>
    </row>
    <row r="258" spans="2:16" x14ac:dyDescent="0.2">
      <c r="B258" s="227">
        <v>97</v>
      </c>
      <c r="C258" s="168">
        <f t="shared" si="12"/>
        <v>12919.875</v>
      </c>
      <c r="D258" s="17"/>
      <c r="E258" s="9"/>
      <c r="F258" s="9"/>
      <c r="G258" s="9"/>
      <c r="H258" s="9"/>
      <c r="I258" s="6"/>
      <c r="J258" s="230">
        <v>97</v>
      </c>
      <c r="K258" s="168">
        <f t="shared" si="13"/>
        <v>13185.875</v>
      </c>
      <c r="L258" s="17"/>
      <c r="M258" s="9"/>
      <c r="N258" s="9"/>
      <c r="O258" s="9"/>
      <c r="P258" s="113"/>
    </row>
    <row r="259" spans="2:16" x14ac:dyDescent="0.2">
      <c r="B259" s="227">
        <v>98</v>
      </c>
      <c r="C259" s="168">
        <f t="shared" si="12"/>
        <v>12921.625</v>
      </c>
      <c r="D259" s="17"/>
      <c r="E259" s="9"/>
      <c r="F259" s="9"/>
      <c r="G259" s="9"/>
      <c r="H259" s="9"/>
      <c r="I259" s="6"/>
      <c r="J259" s="230">
        <v>98</v>
      </c>
      <c r="K259" s="168">
        <f t="shared" si="13"/>
        <v>13187.625</v>
      </c>
      <c r="L259" s="17"/>
      <c r="M259" s="9"/>
      <c r="N259" s="9"/>
      <c r="O259" s="9"/>
      <c r="P259" s="113"/>
    </row>
    <row r="260" spans="2:16" x14ac:dyDescent="0.2">
      <c r="B260" s="227">
        <v>99</v>
      </c>
      <c r="C260" s="168">
        <f t="shared" si="12"/>
        <v>12923.375</v>
      </c>
      <c r="D260" s="17"/>
      <c r="E260" s="9"/>
      <c r="F260" s="9"/>
      <c r="G260" s="9"/>
      <c r="H260" s="9"/>
      <c r="I260" s="6"/>
      <c r="J260" s="230">
        <v>99</v>
      </c>
      <c r="K260" s="168">
        <f t="shared" si="13"/>
        <v>13189.375</v>
      </c>
      <c r="L260" s="17"/>
      <c r="M260" s="9"/>
      <c r="N260" s="9"/>
      <c r="O260" s="9"/>
      <c r="P260" s="113"/>
    </row>
    <row r="261" spans="2:16" x14ac:dyDescent="0.2">
      <c r="B261" s="227">
        <v>100</v>
      </c>
      <c r="C261" s="168">
        <f t="shared" si="12"/>
        <v>12925.125</v>
      </c>
      <c r="D261" s="17"/>
      <c r="E261" s="9"/>
      <c r="F261" s="9"/>
      <c r="G261" s="9"/>
      <c r="H261" s="9"/>
      <c r="I261" s="6"/>
      <c r="J261" s="230">
        <v>100</v>
      </c>
      <c r="K261" s="168">
        <f t="shared" si="13"/>
        <v>13191.125</v>
      </c>
      <c r="L261" s="17"/>
      <c r="M261" s="9"/>
      <c r="N261" s="9"/>
      <c r="O261" s="9"/>
      <c r="P261" s="113"/>
    </row>
    <row r="262" spans="2:16" x14ac:dyDescent="0.2">
      <c r="B262" s="227">
        <v>101</v>
      </c>
      <c r="C262" s="168">
        <f t="shared" si="12"/>
        <v>12926.875</v>
      </c>
      <c r="D262" s="17"/>
      <c r="E262" s="9"/>
      <c r="F262" s="9"/>
      <c r="G262" s="9"/>
      <c r="H262" s="9"/>
      <c r="I262" s="6"/>
      <c r="J262" s="230">
        <v>101</v>
      </c>
      <c r="K262" s="168">
        <f t="shared" si="13"/>
        <v>13192.875</v>
      </c>
      <c r="L262" s="17"/>
      <c r="M262" s="9"/>
      <c r="N262" s="9"/>
      <c r="O262" s="9"/>
      <c r="P262" s="113"/>
    </row>
    <row r="263" spans="2:16" x14ac:dyDescent="0.2">
      <c r="B263" s="227">
        <v>102</v>
      </c>
      <c r="C263" s="168">
        <f t="shared" si="12"/>
        <v>12928.625</v>
      </c>
      <c r="D263" s="17"/>
      <c r="E263" s="9"/>
      <c r="F263" s="9"/>
      <c r="G263" s="9"/>
      <c r="H263" s="9"/>
      <c r="I263" s="6"/>
      <c r="J263" s="230">
        <v>102</v>
      </c>
      <c r="K263" s="168">
        <f t="shared" si="13"/>
        <v>13194.625</v>
      </c>
      <c r="L263" s="17"/>
      <c r="M263" s="9"/>
      <c r="N263" s="9"/>
      <c r="O263" s="9"/>
      <c r="P263" s="113"/>
    </row>
    <row r="264" spans="2:16" x14ac:dyDescent="0.2">
      <c r="B264" s="227">
        <v>103</v>
      </c>
      <c r="C264" s="168">
        <f t="shared" si="12"/>
        <v>12930.375</v>
      </c>
      <c r="D264" s="17"/>
      <c r="E264" s="9"/>
      <c r="F264" s="9"/>
      <c r="G264" s="9"/>
      <c r="H264" s="9"/>
      <c r="I264" s="6"/>
      <c r="J264" s="230">
        <v>103</v>
      </c>
      <c r="K264" s="168">
        <f t="shared" si="13"/>
        <v>13196.375</v>
      </c>
      <c r="L264" s="17"/>
      <c r="M264" s="9"/>
      <c r="N264" s="9"/>
      <c r="O264" s="9"/>
      <c r="P264" s="113"/>
    </row>
    <row r="265" spans="2:16" x14ac:dyDescent="0.2">
      <c r="B265" s="227">
        <v>104</v>
      </c>
      <c r="C265" s="168">
        <f t="shared" si="12"/>
        <v>12932.125</v>
      </c>
      <c r="D265" s="17"/>
      <c r="E265" s="9"/>
      <c r="F265" s="9"/>
      <c r="G265" s="9"/>
      <c r="H265" s="9"/>
      <c r="I265" s="6"/>
      <c r="J265" s="230">
        <v>104</v>
      </c>
      <c r="K265" s="168">
        <f t="shared" si="13"/>
        <v>13198.125</v>
      </c>
      <c r="L265" s="17"/>
      <c r="M265" s="9"/>
      <c r="N265" s="9"/>
      <c r="O265" s="9"/>
      <c r="P265" s="113"/>
    </row>
    <row r="266" spans="2:16" x14ac:dyDescent="0.2">
      <c r="B266" s="227">
        <v>105</v>
      </c>
      <c r="C266" s="168">
        <f t="shared" si="12"/>
        <v>12933.875</v>
      </c>
      <c r="D266" s="17"/>
      <c r="E266" s="9"/>
      <c r="F266" s="9"/>
      <c r="G266" s="9"/>
      <c r="H266" s="9"/>
      <c r="I266" s="6"/>
      <c r="J266" s="230">
        <v>105</v>
      </c>
      <c r="K266" s="168">
        <f t="shared" si="13"/>
        <v>13199.875</v>
      </c>
      <c r="L266" s="17"/>
      <c r="M266" s="9"/>
      <c r="N266" s="9"/>
      <c r="O266" s="9"/>
      <c r="P266" s="113"/>
    </row>
    <row r="267" spans="2:16" x14ac:dyDescent="0.2">
      <c r="B267" s="227">
        <v>106</v>
      </c>
      <c r="C267" s="168">
        <f t="shared" si="12"/>
        <v>12935.625</v>
      </c>
      <c r="D267" s="17"/>
      <c r="E267" s="9"/>
      <c r="F267" s="9"/>
      <c r="G267" s="9"/>
      <c r="H267" s="9"/>
      <c r="I267" s="6"/>
      <c r="J267" s="230">
        <v>106</v>
      </c>
      <c r="K267" s="168">
        <f t="shared" si="13"/>
        <v>13201.625</v>
      </c>
      <c r="L267" s="17"/>
      <c r="M267" s="9"/>
      <c r="N267" s="9"/>
      <c r="O267" s="9"/>
      <c r="P267" s="113"/>
    </row>
    <row r="268" spans="2:16" x14ac:dyDescent="0.2">
      <c r="B268" s="227">
        <v>107</v>
      </c>
      <c r="C268" s="168">
        <f t="shared" si="12"/>
        <v>12937.375</v>
      </c>
      <c r="D268" s="17"/>
      <c r="E268" s="9"/>
      <c r="F268" s="9"/>
      <c r="G268" s="9"/>
      <c r="H268" s="9"/>
      <c r="I268" s="6"/>
      <c r="J268" s="230">
        <v>107</v>
      </c>
      <c r="K268" s="168">
        <f t="shared" si="13"/>
        <v>13203.375</v>
      </c>
      <c r="L268" s="17"/>
      <c r="M268" s="9"/>
      <c r="N268" s="9"/>
      <c r="O268" s="9"/>
      <c r="P268" s="113"/>
    </row>
    <row r="269" spans="2:16" x14ac:dyDescent="0.2">
      <c r="B269" s="227">
        <v>108</v>
      </c>
      <c r="C269" s="168">
        <f t="shared" si="12"/>
        <v>12939.125</v>
      </c>
      <c r="D269" s="17"/>
      <c r="E269" s="9"/>
      <c r="F269" s="9"/>
      <c r="G269" s="9"/>
      <c r="H269" s="9"/>
      <c r="I269" s="6"/>
      <c r="J269" s="230">
        <v>108</v>
      </c>
      <c r="K269" s="168">
        <f t="shared" si="13"/>
        <v>13205.125</v>
      </c>
      <c r="L269" s="17"/>
      <c r="M269" s="9"/>
      <c r="N269" s="9"/>
      <c r="O269" s="9"/>
      <c r="P269" s="113"/>
    </row>
    <row r="270" spans="2:16" x14ac:dyDescent="0.2">
      <c r="B270" s="227">
        <v>109</v>
      </c>
      <c r="C270" s="168">
        <f t="shared" si="12"/>
        <v>12940.875</v>
      </c>
      <c r="D270" s="17"/>
      <c r="E270" s="9"/>
      <c r="F270" s="9"/>
      <c r="G270" s="9"/>
      <c r="H270" s="9"/>
      <c r="I270" s="6"/>
      <c r="J270" s="230">
        <v>109</v>
      </c>
      <c r="K270" s="168">
        <f t="shared" si="13"/>
        <v>13206.875</v>
      </c>
      <c r="L270" s="17"/>
      <c r="M270" s="9"/>
      <c r="N270" s="9"/>
      <c r="O270" s="9"/>
      <c r="P270" s="113"/>
    </row>
    <row r="271" spans="2:16" x14ac:dyDescent="0.2">
      <c r="B271" s="227">
        <v>110</v>
      </c>
      <c r="C271" s="168">
        <f t="shared" si="12"/>
        <v>12942.625</v>
      </c>
      <c r="D271" s="17"/>
      <c r="E271" s="9"/>
      <c r="F271" s="9"/>
      <c r="G271" s="9"/>
      <c r="H271" s="9"/>
      <c r="I271" s="6"/>
      <c r="J271" s="230">
        <v>110</v>
      </c>
      <c r="K271" s="168">
        <f t="shared" si="13"/>
        <v>13208.625</v>
      </c>
      <c r="L271" s="17"/>
      <c r="M271" s="9"/>
      <c r="N271" s="9"/>
      <c r="O271" s="9"/>
      <c r="P271" s="113"/>
    </row>
    <row r="272" spans="2:16" x14ac:dyDescent="0.2">
      <c r="B272" s="227">
        <v>111</v>
      </c>
      <c r="C272" s="168">
        <f t="shared" si="12"/>
        <v>12944.375</v>
      </c>
      <c r="D272" s="17"/>
      <c r="E272" s="9"/>
      <c r="F272" s="9"/>
      <c r="G272" s="9"/>
      <c r="H272" s="9"/>
      <c r="I272" s="6"/>
      <c r="J272" s="230">
        <v>111</v>
      </c>
      <c r="K272" s="168">
        <f t="shared" si="13"/>
        <v>13210.375</v>
      </c>
      <c r="L272" s="17"/>
      <c r="M272" s="9"/>
      <c r="N272" s="9"/>
      <c r="O272" s="9"/>
      <c r="P272" s="113"/>
    </row>
    <row r="273" spans="2:16" x14ac:dyDescent="0.2">
      <c r="B273" s="227">
        <v>112</v>
      </c>
      <c r="C273" s="168">
        <f t="shared" si="12"/>
        <v>12946.125</v>
      </c>
      <c r="D273" s="17"/>
      <c r="E273" s="9"/>
      <c r="F273" s="9"/>
      <c r="G273" s="9"/>
      <c r="H273" s="9"/>
      <c r="I273" s="6"/>
      <c r="J273" s="230">
        <v>112</v>
      </c>
      <c r="K273" s="168">
        <f t="shared" si="13"/>
        <v>13212.125</v>
      </c>
      <c r="L273" s="17"/>
      <c r="M273" s="9"/>
      <c r="N273" s="9"/>
      <c r="O273" s="9"/>
      <c r="P273" s="113"/>
    </row>
    <row r="274" spans="2:16" x14ac:dyDescent="0.2">
      <c r="B274" s="227">
        <v>113</v>
      </c>
      <c r="C274" s="168">
        <f t="shared" si="12"/>
        <v>12947.875</v>
      </c>
      <c r="D274" s="17"/>
      <c r="E274" s="9"/>
      <c r="F274" s="9"/>
      <c r="G274" s="9"/>
      <c r="H274" s="9"/>
      <c r="I274" s="6"/>
      <c r="J274" s="230">
        <v>113</v>
      </c>
      <c r="K274" s="168">
        <f t="shared" si="13"/>
        <v>13213.875</v>
      </c>
      <c r="L274" s="17"/>
      <c r="M274" s="9"/>
      <c r="N274" s="9"/>
      <c r="O274" s="9"/>
      <c r="P274" s="113"/>
    </row>
    <row r="275" spans="2:16" x14ac:dyDescent="0.2">
      <c r="B275" s="227">
        <v>114</v>
      </c>
      <c r="C275" s="168">
        <f t="shared" si="12"/>
        <v>12949.625</v>
      </c>
      <c r="D275" s="17"/>
      <c r="E275" s="9"/>
      <c r="F275" s="9"/>
      <c r="G275" s="9"/>
      <c r="H275" s="9"/>
      <c r="I275" s="6"/>
      <c r="J275" s="230">
        <v>114</v>
      </c>
      <c r="K275" s="168">
        <f t="shared" si="13"/>
        <v>13215.625</v>
      </c>
      <c r="L275" s="17"/>
      <c r="M275" s="9"/>
      <c r="N275" s="9"/>
      <c r="O275" s="9"/>
      <c r="P275" s="113"/>
    </row>
    <row r="276" spans="2:16" x14ac:dyDescent="0.2">
      <c r="B276" s="227">
        <v>115</v>
      </c>
      <c r="C276" s="168">
        <f t="shared" si="12"/>
        <v>12951.375</v>
      </c>
      <c r="D276" s="17"/>
      <c r="E276" s="9"/>
      <c r="F276" s="9"/>
      <c r="G276" s="9"/>
      <c r="H276" s="9"/>
      <c r="I276" s="6"/>
      <c r="J276" s="230">
        <v>115</v>
      </c>
      <c r="K276" s="168">
        <f t="shared" si="13"/>
        <v>13217.375</v>
      </c>
      <c r="L276" s="17"/>
      <c r="M276" s="9"/>
      <c r="N276" s="9"/>
      <c r="O276" s="9"/>
      <c r="P276" s="113"/>
    </row>
    <row r="277" spans="2:16" x14ac:dyDescent="0.2">
      <c r="B277" s="227">
        <v>116</v>
      </c>
      <c r="C277" s="168">
        <f t="shared" si="12"/>
        <v>12953.125</v>
      </c>
      <c r="D277" s="17"/>
      <c r="E277" s="9"/>
      <c r="F277" s="9"/>
      <c r="G277" s="9"/>
      <c r="H277" s="9"/>
      <c r="I277" s="6"/>
      <c r="J277" s="230">
        <v>116</v>
      </c>
      <c r="K277" s="168">
        <f t="shared" si="13"/>
        <v>13219.125</v>
      </c>
      <c r="L277" s="17"/>
      <c r="M277" s="9"/>
      <c r="N277" s="9"/>
      <c r="O277" s="9"/>
      <c r="P277" s="113"/>
    </row>
    <row r="278" spans="2:16" x14ac:dyDescent="0.2">
      <c r="B278" s="227">
        <v>117</v>
      </c>
      <c r="C278" s="168">
        <f t="shared" si="12"/>
        <v>12954.875</v>
      </c>
      <c r="D278" s="17"/>
      <c r="E278" s="9"/>
      <c r="F278" s="9"/>
      <c r="G278" s="9"/>
      <c r="H278" s="9"/>
      <c r="I278" s="6"/>
      <c r="J278" s="230">
        <v>117</v>
      </c>
      <c r="K278" s="168">
        <f t="shared" si="13"/>
        <v>13220.875</v>
      </c>
      <c r="L278" s="17"/>
      <c r="M278" s="9"/>
      <c r="N278" s="9"/>
      <c r="O278" s="9"/>
      <c r="P278" s="113"/>
    </row>
    <row r="279" spans="2:16" x14ac:dyDescent="0.2">
      <c r="B279" s="227">
        <v>118</v>
      </c>
      <c r="C279" s="168">
        <f t="shared" si="12"/>
        <v>12956.625</v>
      </c>
      <c r="D279" s="17"/>
      <c r="E279" s="9"/>
      <c r="F279" s="9"/>
      <c r="G279" s="9"/>
      <c r="H279" s="9"/>
      <c r="I279" s="6"/>
      <c r="J279" s="230">
        <v>118</v>
      </c>
      <c r="K279" s="168">
        <f t="shared" si="13"/>
        <v>13222.625</v>
      </c>
      <c r="L279" s="17"/>
      <c r="M279" s="9"/>
      <c r="N279" s="9"/>
      <c r="O279" s="9"/>
      <c r="P279" s="113"/>
    </row>
    <row r="280" spans="2:16" x14ac:dyDescent="0.2">
      <c r="B280" s="227">
        <v>119</v>
      </c>
      <c r="C280" s="168">
        <f t="shared" si="12"/>
        <v>12958.375</v>
      </c>
      <c r="D280" s="17"/>
      <c r="E280" s="9"/>
      <c r="F280" s="9"/>
      <c r="G280" s="9"/>
      <c r="H280" s="9"/>
      <c r="I280" s="6"/>
      <c r="J280" s="230">
        <v>119</v>
      </c>
      <c r="K280" s="168">
        <f t="shared" si="13"/>
        <v>13224.375</v>
      </c>
      <c r="L280" s="17"/>
      <c r="M280" s="9"/>
      <c r="N280" s="9"/>
      <c r="O280" s="9"/>
      <c r="P280" s="113"/>
    </row>
    <row r="281" spans="2:16" x14ac:dyDescent="0.2">
      <c r="B281" s="227">
        <v>120</v>
      </c>
      <c r="C281" s="168">
        <f t="shared" si="12"/>
        <v>12960.125</v>
      </c>
      <c r="D281" s="17"/>
      <c r="E281" s="9"/>
      <c r="F281" s="9"/>
      <c r="G281" s="9"/>
      <c r="H281" s="9"/>
      <c r="I281" s="6"/>
      <c r="J281" s="230">
        <v>120</v>
      </c>
      <c r="K281" s="168">
        <f t="shared" si="13"/>
        <v>13226.125</v>
      </c>
      <c r="L281" s="17"/>
      <c r="M281" s="9"/>
      <c r="N281" s="9"/>
      <c r="O281" s="9"/>
      <c r="P281" s="113"/>
    </row>
    <row r="282" spans="2:16" x14ac:dyDescent="0.2">
      <c r="B282" s="227">
        <v>121</v>
      </c>
      <c r="C282" s="168">
        <f t="shared" si="12"/>
        <v>12961.875</v>
      </c>
      <c r="D282" s="17"/>
      <c r="E282" s="9"/>
      <c r="F282" s="9"/>
      <c r="G282" s="9"/>
      <c r="H282" s="9"/>
      <c r="I282" s="6"/>
      <c r="J282" s="230">
        <v>121</v>
      </c>
      <c r="K282" s="168">
        <f t="shared" si="13"/>
        <v>13227.875</v>
      </c>
      <c r="L282" s="17"/>
      <c r="M282" s="9"/>
      <c r="N282" s="9"/>
      <c r="O282" s="9"/>
      <c r="P282" s="113"/>
    </row>
    <row r="283" spans="2:16" x14ac:dyDescent="0.2">
      <c r="B283" s="227">
        <v>122</v>
      </c>
      <c r="C283" s="168">
        <f t="shared" si="12"/>
        <v>12963.625</v>
      </c>
      <c r="D283" s="17"/>
      <c r="E283" s="9"/>
      <c r="F283" s="9"/>
      <c r="G283" s="9"/>
      <c r="H283" s="9"/>
      <c r="I283" s="6"/>
      <c r="J283" s="230">
        <v>122</v>
      </c>
      <c r="K283" s="168">
        <f t="shared" si="13"/>
        <v>13229.625</v>
      </c>
      <c r="L283" s="17"/>
      <c r="M283" s="9"/>
      <c r="N283" s="9"/>
      <c r="O283" s="9"/>
      <c r="P283" s="113"/>
    </row>
    <row r="284" spans="2:16" x14ac:dyDescent="0.2">
      <c r="B284" s="227">
        <v>123</v>
      </c>
      <c r="C284" s="168">
        <f t="shared" si="12"/>
        <v>12965.375</v>
      </c>
      <c r="D284" s="17"/>
      <c r="E284" s="9"/>
      <c r="F284" s="9"/>
      <c r="G284" s="9"/>
      <c r="H284" s="9"/>
      <c r="I284" s="6"/>
      <c r="J284" s="230">
        <v>123</v>
      </c>
      <c r="K284" s="168">
        <f t="shared" si="13"/>
        <v>13231.375</v>
      </c>
      <c r="L284" s="17"/>
      <c r="M284" s="9"/>
      <c r="N284" s="9"/>
      <c r="O284" s="9"/>
      <c r="P284" s="113"/>
    </row>
    <row r="285" spans="2:16" x14ac:dyDescent="0.2">
      <c r="B285" s="227">
        <v>124</v>
      </c>
      <c r="C285" s="168">
        <f t="shared" si="12"/>
        <v>12967.125</v>
      </c>
      <c r="D285" s="17"/>
      <c r="E285" s="9"/>
      <c r="F285" s="9"/>
      <c r="G285" s="9"/>
      <c r="H285" s="9"/>
      <c r="I285" s="6"/>
      <c r="J285" s="230">
        <v>124</v>
      </c>
      <c r="K285" s="168">
        <f t="shared" si="13"/>
        <v>13233.125</v>
      </c>
      <c r="L285" s="17"/>
      <c r="M285" s="9"/>
      <c r="N285" s="9"/>
      <c r="O285" s="9"/>
      <c r="P285" s="113"/>
    </row>
    <row r="286" spans="2:16" x14ac:dyDescent="0.2">
      <c r="B286" s="227">
        <v>125</v>
      </c>
      <c r="C286" s="168">
        <f t="shared" si="12"/>
        <v>12968.875</v>
      </c>
      <c r="D286" s="17"/>
      <c r="E286" s="9"/>
      <c r="F286" s="9"/>
      <c r="G286" s="9"/>
      <c r="H286" s="9"/>
      <c r="I286" s="6"/>
      <c r="J286" s="230">
        <v>125</v>
      </c>
      <c r="K286" s="168">
        <f t="shared" si="13"/>
        <v>13234.875</v>
      </c>
      <c r="L286" s="17"/>
      <c r="M286" s="9"/>
      <c r="N286" s="9"/>
      <c r="O286" s="9"/>
      <c r="P286" s="113"/>
    </row>
    <row r="287" spans="2:16" x14ac:dyDescent="0.2">
      <c r="B287" s="227">
        <v>126</v>
      </c>
      <c r="C287" s="168">
        <f t="shared" si="12"/>
        <v>12970.625</v>
      </c>
      <c r="D287" s="17"/>
      <c r="E287" s="9"/>
      <c r="F287" s="9"/>
      <c r="G287" s="9"/>
      <c r="H287" s="9"/>
      <c r="I287" s="6"/>
      <c r="J287" s="230">
        <v>126</v>
      </c>
      <c r="K287" s="168">
        <f t="shared" si="13"/>
        <v>13236.625</v>
      </c>
      <c r="L287" s="17"/>
      <c r="M287" s="9"/>
      <c r="N287" s="9"/>
      <c r="O287" s="9"/>
      <c r="P287" s="113"/>
    </row>
    <row r="288" spans="2:16" x14ac:dyDescent="0.2">
      <c r="B288" s="227">
        <v>127</v>
      </c>
      <c r="C288" s="168">
        <f t="shared" si="12"/>
        <v>12972.375</v>
      </c>
      <c r="D288" s="17"/>
      <c r="E288" s="9"/>
      <c r="F288" s="9"/>
      <c r="G288" s="9"/>
      <c r="H288" s="9"/>
      <c r="I288" s="6"/>
      <c r="J288" s="230">
        <v>127</v>
      </c>
      <c r="K288" s="168">
        <f t="shared" si="13"/>
        <v>13238.375</v>
      </c>
      <c r="L288" s="17"/>
      <c r="M288" s="9"/>
      <c r="N288" s="9"/>
      <c r="O288" s="9"/>
      <c r="P288" s="113"/>
    </row>
    <row r="289" spans="2:16" ht="13.5" thickBot="1" x14ac:dyDescent="0.25">
      <c r="B289" s="228">
        <v>128</v>
      </c>
      <c r="C289" s="169">
        <f t="shared" si="12"/>
        <v>12974.125</v>
      </c>
      <c r="D289" s="173"/>
      <c r="E289" s="174"/>
      <c r="F289" s="174"/>
      <c r="G289" s="174"/>
      <c r="H289" s="174"/>
      <c r="I289" s="81"/>
      <c r="J289" s="231">
        <v>128</v>
      </c>
      <c r="K289" s="169">
        <f t="shared" si="13"/>
        <v>13240.125</v>
      </c>
      <c r="L289" s="173"/>
      <c r="M289" s="174"/>
      <c r="N289" s="174"/>
      <c r="O289" s="174"/>
      <c r="P289" s="184"/>
    </row>
  </sheetData>
  <mergeCells count="34">
    <mergeCell ref="E7:L7"/>
    <mergeCell ref="E8:L8"/>
    <mergeCell ref="E9:L9"/>
    <mergeCell ref="E10:L10"/>
    <mergeCell ref="E13:F13"/>
    <mergeCell ref="G13:H13"/>
    <mergeCell ref="J13:K13"/>
    <mergeCell ref="E160:L160"/>
    <mergeCell ref="A159:A160"/>
    <mergeCell ref="E24:L24"/>
    <mergeCell ref="A23:A24"/>
    <mergeCell ref="A92:A93"/>
    <mergeCell ref="E159:F159"/>
    <mergeCell ref="J34:K34"/>
    <mergeCell ref="E35:L35"/>
    <mergeCell ref="A34:A35"/>
    <mergeCell ref="A53:A54"/>
    <mergeCell ref="G92:H92"/>
    <mergeCell ref="J92:K92"/>
    <mergeCell ref="E93:L93"/>
    <mergeCell ref="E53:F53"/>
    <mergeCell ref="G53:H53"/>
    <mergeCell ref="J53:K53"/>
    <mergeCell ref="G159:H159"/>
    <mergeCell ref="J159:K159"/>
    <mergeCell ref="E34:F34"/>
    <mergeCell ref="G34:H34"/>
    <mergeCell ref="A13:A14"/>
    <mergeCell ref="E23:F23"/>
    <mergeCell ref="G23:H23"/>
    <mergeCell ref="J23:K23"/>
    <mergeCell ref="E14:L14"/>
    <mergeCell ref="E92:F92"/>
    <mergeCell ref="E54:L54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Aneksi 2 Lidhjet Fikse</vt:lpstr>
      <vt:lpstr>(5925-6425)</vt:lpstr>
      <vt:lpstr>(6425-7125)</vt:lpstr>
      <vt:lpstr>(7125-7425)</vt:lpstr>
      <vt:lpstr>7425-7725</vt:lpstr>
      <vt:lpstr>7900-8500</vt:lpstr>
      <vt:lpstr>10-10.65 GHz</vt:lpstr>
      <vt:lpstr>10.7-11.7 GHz</vt:lpstr>
      <vt:lpstr>12.75-13.25 GHZ</vt:lpstr>
      <vt:lpstr>14.5-15.35 GHz</vt:lpstr>
      <vt:lpstr>17.7-19.7 GHz</vt:lpstr>
      <vt:lpstr>24.5-26.5 GHz B</vt:lpstr>
      <vt:lpstr>22-23.6 GHz A</vt:lpstr>
      <vt:lpstr>27.5-29.5 GHz C</vt:lpstr>
      <vt:lpstr>31.8-33.4 GHz</vt:lpstr>
      <vt:lpstr>37-39.5 GHz</vt:lpstr>
      <vt:lpstr>57-59 GHz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Toska</dc:creator>
  <cp:lastModifiedBy>Redi Begeja</cp:lastModifiedBy>
  <cp:lastPrinted>2025-04-03T06:26:56Z</cp:lastPrinted>
  <dcterms:created xsi:type="dcterms:W3CDTF">1996-10-14T23:33:28Z</dcterms:created>
  <dcterms:modified xsi:type="dcterms:W3CDTF">2025-04-30T13:52:35Z</dcterms:modified>
</cp:coreProperties>
</file>